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34400" windowHeight="21740" tabRatio="500"/>
  </bookViews>
  <sheets>
    <sheet name="Tier Pricing" sheetId="1" r:id="rId1"/>
  </sheets>
  <definedNames>
    <definedName name="_xlnm.Print_Area" localSheetId="0">'Tier Pricing'!$A$1:$AC$55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55" i="1"/>
  <c r="AA55"/>
  <c r="Y55"/>
  <c r="X55"/>
  <c r="W55"/>
  <c r="R55"/>
  <c r="S55"/>
  <c r="T55"/>
  <c r="U55"/>
  <c r="V55"/>
  <c r="Q55"/>
  <c r="Z54"/>
  <c r="AA54"/>
  <c r="Y54"/>
  <c r="X54"/>
  <c r="W54"/>
  <c r="R54"/>
  <c r="S54"/>
  <c r="T54"/>
  <c r="U54"/>
  <c r="V54"/>
  <c r="Q54"/>
  <c r="Z53"/>
  <c r="AA53"/>
  <c r="Y53"/>
  <c r="X53"/>
  <c r="W53"/>
  <c r="R53"/>
  <c r="S53"/>
  <c r="T53"/>
  <c r="U53"/>
  <c r="V53"/>
  <c r="Q53"/>
  <c r="Z52"/>
  <c r="AA52"/>
  <c r="Y52"/>
  <c r="X52"/>
  <c r="W52"/>
  <c r="R52"/>
  <c r="S52"/>
  <c r="T52"/>
  <c r="U52"/>
  <c r="V52"/>
  <c r="Q52"/>
  <c r="Z51"/>
  <c r="AA51"/>
  <c r="Y51"/>
  <c r="X51"/>
  <c r="W51"/>
  <c r="R51"/>
  <c r="S51"/>
  <c r="T51"/>
  <c r="U51"/>
  <c r="V51"/>
  <c r="Q51"/>
  <c r="Z50"/>
  <c r="AA50"/>
  <c r="Y50"/>
  <c r="X50"/>
  <c r="W50"/>
  <c r="R50"/>
  <c r="S50"/>
  <c r="T50"/>
  <c r="U50"/>
  <c r="V50"/>
  <c r="Q50"/>
  <c r="Z49"/>
  <c r="AA49"/>
  <c r="Y49"/>
  <c r="X49"/>
  <c r="W49"/>
  <c r="R49"/>
  <c r="S49"/>
  <c r="T49"/>
  <c r="U49"/>
  <c r="V49"/>
  <c r="Q49"/>
  <c r="Z48"/>
  <c r="AA48"/>
  <c r="W48"/>
  <c r="R48"/>
  <c r="S48"/>
  <c r="T48"/>
  <c r="U48"/>
  <c r="V48"/>
  <c r="Q48"/>
  <c r="Z47"/>
  <c r="AA47"/>
  <c r="Y47"/>
  <c r="X47"/>
  <c r="W47"/>
  <c r="R47"/>
  <c r="S47"/>
  <c r="T47"/>
  <c r="U47"/>
  <c r="V47"/>
  <c r="Q47"/>
  <c r="Z46"/>
  <c r="AA46"/>
  <c r="Y46"/>
  <c r="X46"/>
  <c r="W46"/>
  <c r="R46"/>
  <c r="S46"/>
  <c r="T46"/>
  <c r="U46"/>
  <c r="V46"/>
  <c r="Q46"/>
  <c r="Z45"/>
  <c r="AA45"/>
  <c r="Y45"/>
  <c r="X45"/>
  <c r="W45"/>
  <c r="R45"/>
  <c r="S45"/>
  <c r="T45"/>
  <c r="U45"/>
  <c r="V45"/>
  <c r="Q45"/>
  <c r="Z44"/>
  <c r="AA44"/>
  <c r="Y44"/>
  <c r="X44"/>
  <c r="W44"/>
  <c r="R44"/>
  <c r="S44"/>
  <c r="T44"/>
  <c r="U44"/>
  <c r="V44"/>
  <c r="Q44"/>
  <c r="Z43"/>
  <c r="AA43"/>
  <c r="Y43"/>
  <c r="X43"/>
  <c r="W43"/>
  <c r="R43"/>
  <c r="S43"/>
  <c r="T43"/>
  <c r="U43"/>
  <c r="V43"/>
  <c r="Q43"/>
  <c r="Z42"/>
  <c r="AA42"/>
  <c r="Y42"/>
  <c r="X42"/>
  <c r="W42"/>
  <c r="R42"/>
  <c r="S42"/>
  <c r="T42"/>
  <c r="U42"/>
  <c r="V42"/>
  <c r="Q42"/>
  <c r="Z41"/>
  <c r="AA41"/>
  <c r="Y41"/>
  <c r="X41"/>
  <c r="W41"/>
  <c r="R41"/>
  <c r="S41"/>
  <c r="T41"/>
  <c r="U41"/>
  <c r="V41"/>
  <c r="Q41"/>
  <c r="Z40"/>
  <c r="AA40"/>
  <c r="Y40"/>
  <c r="X40"/>
  <c r="W40"/>
  <c r="R40"/>
  <c r="S40"/>
  <c r="T40"/>
  <c r="U40"/>
  <c r="V40"/>
  <c r="Q40"/>
  <c r="Z39"/>
  <c r="AA39"/>
  <c r="Y39"/>
  <c r="X39"/>
  <c r="W39"/>
  <c r="R39"/>
  <c r="S39"/>
  <c r="T39"/>
  <c r="U39"/>
  <c r="V39"/>
  <c r="Q39"/>
  <c r="Z38"/>
  <c r="AA38"/>
  <c r="Y38"/>
  <c r="X38"/>
  <c r="W38"/>
  <c r="R38"/>
  <c r="S38"/>
  <c r="T38"/>
  <c r="U38"/>
  <c r="V38"/>
  <c r="Q38"/>
  <c r="Z37"/>
  <c r="AA37"/>
  <c r="Y37"/>
  <c r="X37"/>
  <c r="W37"/>
  <c r="R37"/>
  <c r="S37"/>
  <c r="T37"/>
  <c r="U37"/>
  <c r="V37"/>
  <c r="Q37"/>
  <c r="Z36"/>
  <c r="AA36"/>
  <c r="Y36"/>
  <c r="X36"/>
  <c r="W36"/>
  <c r="R36"/>
  <c r="S36"/>
  <c r="T36"/>
  <c r="U36"/>
  <c r="V36"/>
  <c r="Q36"/>
  <c r="Z35"/>
  <c r="AA35"/>
  <c r="Y35"/>
  <c r="X35"/>
  <c r="W35"/>
  <c r="R35"/>
  <c r="S35"/>
  <c r="T35"/>
  <c r="U35"/>
  <c r="V35"/>
  <c r="Q35"/>
  <c r="Z34"/>
  <c r="AA34"/>
  <c r="Y34"/>
  <c r="X34"/>
  <c r="W34"/>
  <c r="R34"/>
  <c r="S34"/>
  <c r="T34"/>
  <c r="U34"/>
  <c r="V34"/>
  <c r="Q34"/>
  <c r="Z33"/>
  <c r="AA33"/>
  <c r="Y33"/>
  <c r="X33"/>
  <c r="W33"/>
  <c r="R33"/>
  <c r="S33"/>
  <c r="T33"/>
  <c r="U33"/>
  <c r="V33"/>
  <c r="Q33"/>
  <c r="Z32"/>
  <c r="AA32"/>
  <c r="Y32"/>
  <c r="X32"/>
  <c r="W32"/>
  <c r="R32"/>
  <c r="S32"/>
  <c r="T32"/>
  <c r="U32"/>
  <c r="V32"/>
  <c r="Q32"/>
  <c r="Z31"/>
  <c r="AA31"/>
  <c r="Y31"/>
  <c r="X31"/>
  <c r="W31"/>
  <c r="R31"/>
  <c r="S31"/>
  <c r="T31"/>
  <c r="U31"/>
  <c r="V31"/>
  <c r="Q31"/>
  <c r="Z30"/>
  <c r="AA30"/>
  <c r="Y30"/>
  <c r="X30"/>
  <c r="W30"/>
  <c r="R30"/>
  <c r="S30"/>
  <c r="T30"/>
  <c r="U30"/>
  <c r="V30"/>
  <c r="Q30"/>
  <c r="Z29"/>
  <c r="AA29"/>
  <c r="Y29"/>
  <c r="X29"/>
  <c r="W29"/>
  <c r="R29"/>
  <c r="S29"/>
  <c r="T29"/>
  <c r="U29"/>
  <c r="V29"/>
  <c r="Q29"/>
  <c r="Z28"/>
  <c r="AA28"/>
  <c r="Y28"/>
  <c r="X28"/>
  <c r="W28"/>
  <c r="R28"/>
  <c r="S28"/>
  <c r="T28"/>
  <c r="U28"/>
  <c r="V28"/>
  <c r="Q28"/>
  <c r="Z27"/>
  <c r="AA27"/>
  <c r="Y27"/>
  <c r="X27"/>
  <c r="W27"/>
  <c r="R27"/>
  <c r="S27"/>
  <c r="T27"/>
  <c r="U27"/>
  <c r="V27"/>
  <c r="Q27"/>
  <c r="Z26"/>
  <c r="AA26"/>
  <c r="Y26"/>
  <c r="X26"/>
  <c r="W26"/>
  <c r="R26"/>
  <c r="S26"/>
  <c r="T26"/>
  <c r="U26"/>
  <c r="V26"/>
  <c r="Q26"/>
  <c r="Z25"/>
  <c r="AA25"/>
  <c r="Y25"/>
  <c r="X25"/>
  <c r="W25"/>
  <c r="R25"/>
  <c r="S25"/>
  <c r="T25"/>
  <c r="U25"/>
  <c r="V25"/>
  <c r="Q25"/>
  <c r="Z24"/>
  <c r="AA24"/>
  <c r="Y24"/>
  <c r="X24"/>
  <c r="W24"/>
  <c r="R24"/>
  <c r="S24"/>
  <c r="T24"/>
  <c r="U24"/>
  <c r="V24"/>
  <c r="Q24"/>
  <c r="Z23"/>
  <c r="AA23"/>
  <c r="Y23"/>
  <c r="X23"/>
  <c r="W23"/>
  <c r="R23"/>
  <c r="S23"/>
  <c r="T23"/>
  <c r="U23"/>
  <c r="V23"/>
  <c r="Q23"/>
  <c r="Z22"/>
  <c r="AA22"/>
  <c r="Y22"/>
  <c r="X22"/>
  <c r="W22"/>
  <c r="R22"/>
  <c r="S22"/>
  <c r="T22"/>
  <c r="U22"/>
  <c r="V22"/>
  <c r="Q22"/>
  <c r="Z21"/>
  <c r="AA21"/>
  <c r="Y21"/>
  <c r="X21"/>
  <c r="W21"/>
  <c r="R21"/>
  <c r="S21"/>
  <c r="T21"/>
  <c r="U21"/>
  <c r="V21"/>
  <c r="Q21"/>
  <c r="Z20"/>
  <c r="AA20"/>
  <c r="Y20"/>
  <c r="X20"/>
  <c r="W20"/>
  <c r="R20"/>
  <c r="S20"/>
  <c r="T20"/>
  <c r="U20"/>
  <c r="V20"/>
  <c r="Q20"/>
  <c r="Z19"/>
  <c r="AA19"/>
  <c r="Y19"/>
  <c r="X19"/>
  <c r="W19"/>
  <c r="R19"/>
  <c r="S19"/>
  <c r="T19"/>
  <c r="U19"/>
  <c r="V19"/>
  <c r="Q19"/>
  <c r="Z18"/>
  <c r="AA18"/>
  <c r="Y18"/>
  <c r="X18"/>
  <c r="W18"/>
  <c r="R18"/>
  <c r="S18"/>
  <c r="T18"/>
  <c r="U18"/>
  <c r="V18"/>
  <c r="Q18"/>
  <c r="Z17"/>
  <c r="AA17"/>
  <c r="Y17"/>
  <c r="X17"/>
  <c r="W17"/>
  <c r="R17"/>
  <c r="S17"/>
  <c r="T17"/>
  <c r="U17"/>
  <c r="V17"/>
  <c r="Q17"/>
  <c r="Z16"/>
  <c r="AA16"/>
  <c r="Y16"/>
  <c r="X16"/>
  <c r="W16"/>
  <c r="R16"/>
  <c r="S16"/>
  <c r="T16"/>
  <c r="U16"/>
  <c r="V16"/>
  <c r="Q16"/>
  <c r="Z15"/>
  <c r="AA15"/>
  <c r="Y15"/>
  <c r="X15"/>
  <c r="W15"/>
  <c r="R15"/>
  <c r="S15"/>
  <c r="T15"/>
  <c r="U15"/>
  <c r="V15"/>
  <c r="Q15"/>
  <c r="Z14"/>
  <c r="AA14"/>
  <c r="Y14"/>
  <c r="X14"/>
  <c r="W14"/>
  <c r="R14"/>
  <c r="S14"/>
  <c r="T14"/>
  <c r="U14"/>
  <c r="V14"/>
  <c r="Q14"/>
  <c r="Z13"/>
  <c r="AA13"/>
  <c r="Y13"/>
  <c r="X13"/>
  <c r="W13"/>
  <c r="R13"/>
  <c r="S13"/>
  <c r="T13"/>
  <c r="U13"/>
  <c r="V13"/>
  <c r="Q13"/>
  <c r="Z12"/>
  <c r="AA12"/>
  <c r="Y12"/>
  <c r="X12"/>
  <c r="W12"/>
  <c r="R12"/>
  <c r="S12"/>
  <c r="T12"/>
  <c r="U12"/>
  <c r="V12"/>
  <c r="Q12"/>
  <c r="Z11"/>
  <c r="AA11"/>
  <c r="Y11"/>
  <c r="X11"/>
  <c r="W11"/>
  <c r="R11"/>
  <c r="S11"/>
  <c r="T11"/>
  <c r="U11"/>
  <c r="V11"/>
  <c r="Q11"/>
  <c r="Z10"/>
  <c r="AA10"/>
  <c r="Y10"/>
  <c r="X10"/>
  <c r="W10"/>
  <c r="R10"/>
  <c r="S10"/>
  <c r="T10"/>
  <c r="U10"/>
  <c r="V10"/>
  <c r="Q10"/>
  <c r="Z9"/>
  <c r="AA9"/>
  <c r="Y9"/>
  <c r="X9"/>
  <c r="W9"/>
  <c r="R9"/>
  <c r="S9"/>
  <c r="T9"/>
  <c r="U9"/>
  <c r="V9"/>
  <c r="Q9"/>
  <c r="Z8"/>
  <c r="AA8"/>
  <c r="Y8"/>
  <c r="X8"/>
  <c r="W8"/>
  <c r="R8"/>
  <c r="S8"/>
  <c r="T8"/>
  <c r="U8"/>
  <c r="V8"/>
  <c r="Q8"/>
  <c r="Z7"/>
  <c r="AA7"/>
  <c r="Y7"/>
  <c r="X7"/>
  <c r="W7"/>
  <c r="R7"/>
  <c r="S7"/>
  <c r="T7"/>
  <c r="U7"/>
  <c r="V7"/>
  <c r="Q7"/>
  <c r="Z6"/>
  <c r="AA6"/>
  <c r="Y6"/>
  <c r="X6"/>
  <c r="W6"/>
  <c r="R6"/>
  <c r="S6"/>
  <c r="T6"/>
  <c r="U6"/>
  <c r="V6"/>
  <c r="Q6"/>
  <c r="Z5"/>
  <c r="AA5"/>
  <c r="Y5"/>
  <c r="X5"/>
  <c r="W5"/>
  <c r="R5"/>
  <c r="S5"/>
  <c r="T5"/>
  <c r="U5"/>
  <c r="V5"/>
  <c r="Q5"/>
  <c r="Z4"/>
  <c r="AA4"/>
  <c r="Y4"/>
  <c r="X4"/>
  <c r="W4"/>
  <c r="R4"/>
  <c r="S4"/>
  <c r="T4"/>
  <c r="U4"/>
  <c r="V4"/>
  <c r="Q4"/>
  <c r="Z3"/>
  <c r="AA3"/>
  <c r="Y3"/>
  <c r="X3"/>
  <c r="W3"/>
  <c r="R3"/>
  <c r="S3"/>
  <c r="T3"/>
  <c r="U3"/>
  <c r="V3"/>
  <c r="Q3"/>
</calcChain>
</file>

<file path=xl/sharedStrings.xml><?xml version="1.0" encoding="utf-8"?>
<sst xmlns="http://schemas.openxmlformats.org/spreadsheetml/2006/main" count="198" uniqueCount="130">
  <si>
    <t>Price</t>
    <phoneticPr fontId="1" type="noConversion"/>
  </si>
  <si>
    <t>ONLINE MARKETING</t>
    <phoneticPr fontId="1" type="noConversion"/>
  </si>
  <si>
    <t>PRINT MARKETING</t>
    <phoneticPr fontId="1" type="noConversion"/>
  </si>
  <si>
    <t>Design</t>
    <phoneticPr fontId="1" type="noConversion"/>
  </si>
  <si>
    <r>
      <t xml:space="preserve">E-COMMERCE </t>
    </r>
    <r>
      <rPr>
        <sz val="6"/>
        <color indexed="8"/>
        <rFont val="Calibri"/>
      </rPr>
      <t>(basic with/up to 50 products)</t>
    </r>
    <phoneticPr fontId="1" type="noConversion"/>
  </si>
  <si>
    <t>CLIENT PRICE</t>
    <phoneticPr fontId="1" type="noConversion"/>
  </si>
  <si>
    <t>Product</t>
    <phoneticPr fontId="1" type="noConversion"/>
  </si>
  <si>
    <t>Qty</t>
    <phoneticPr fontId="1" type="noConversion"/>
  </si>
  <si>
    <t>LOWEST</t>
    <phoneticPr fontId="1" type="noConversion"/>
  </si>
  <si>
    <t>GROSS P</t>
    <phoneticPr fontId="1" type="noConversion"/>
  </si>
  <si>
    <t>TYPICAL</t>
    <phoneticPr fontId="1" type="noConversion"/>
  </si>
  <si>
    <t>Our Costs (back-end &amp; software)</t>
    <phoneticPr fontId="1" type="noConversion"/>
  </si>
  <si>
    <t>Member Commission</t>
    <phoneticPr fontId="1" type="noConversion"/>
  </si>
  <si>
    <t>Total Costs</t>
    <phoneticPr fontId="1" type="noConversion"/>
  </si>
  <si>
    <t>PSM WC PROFIT</t>
    <phoneticPr fontId="1" type="noConversion"/>
  </si>
  <si>
    <t>Ea</t>
    <phoneticPr fontId="1" type="noConversion"/>
  </si>
  <si>
    <t>Shipping</t>
    <phoneticPr fontId="1" type="noConversion"/>
  </si>
  <si>
    <t>Business Cards</t>
    <phoneticPr fontId="1" type="noConversion"/>
  </si>
  <si>
    <t>Standard US Size</t>
    <phoneticPr fontId="1" type="noConversion"/>
  </si>
  <si>
    <r>
      <t xml:space="preserve">WEB PRO  </t>
    </r>
    <r>
      <rPr>
        <sz val="6"/>
        <color indexed="8"/>
        <rFont val="Calibri"/>
      </rPr>
      <t>(up to 30 pages w forms/base seo/extras)</t>
    </r>
    <phoneticPr fontId="1" type="noConversion"/>
  </si>
  <si>
    <r>
      <t xml:space="preserve">WEB BASIC </t>
    </r>
    <r>
      <rPr>
        <sz val="6"/>
        <color indexed="8"/>
        <rFont val="Calibri"/>
      </rPr>
      <t xml:space="preserve"> (up to 20 pages w forms/base seo)</t>
    </r>
    <phoneticPr fontId="1" type="noConversion"/>
  </si>
  <si>
    <r>
      <t xml:space="preserve">WEB LITE </t>
    </r>
    <r>
      <rPr>
        <sz val="6"/>
        <color indexed="8"/>
        <rFont val="Calibri"/>
      </rPr>
      <t>(info only 5 pages w forms/base seo)</t>
    </r>
    <phoneticPr fontId="1" type="noConversion"/>
  </si>
  <si>
    <t>*** 0 indicates quote required</t>
    <phoneticPr fontId="1" type="noConversion"/>
  </si>
  <si>
    <t>&lt; 80K</t>
    <phoneticPr fontId="1" type="noConversion"/>
  </si>
  <si>
    <t>&gt; 80k &lt; 150k</t>
    <phoneticPr fontId="1" type="noConversion"/>
  </si>
  <si>
    <t>Dentist, Doctor, Lawyer, Franchise</t>
    <phoneticPr fontId="1" type="noConversion"/>
  </si>
  <si>
    <t>&gt; 150k &lt; 500k</t>
    <phoneticPr fontId="1" type="noConversion"/>
  </si>
  <si>
    <t>BLOG ARTICLES (4) + SEO</t>
    <phoneticPr fontId="1" type="noConversion"/>
  </si>
  <si>
    <t>BLOG ARTICLES (8) + SEO</t>
    <phoneticPr fontId="1" type="noConversion"/>
  </si>
  <si>
    <t>n/a</t>
    <phoneticPr fontId="1" type="noConversion"/>
  </si>
  <si>
    <t>Mobile Website</t>
    <phoneticPr fontId="1" type="noConversion"/>
  </si>
  <si>
    <t>Mobile Application</t>
    <phoneticPr fontId="1" type="noConversion"/>
  </si>
  <si>
    <t>Pinterest</t>
    <phoneticPr fontId="1" type="noConversion"/>
  </si>
  <si>
    <t>YouTube</t>
    <phoneticPr fontId="1" type="noConversion"/>
  </si>
  <si>
    <t>Social Complete</t>
    <phoneticPr fontId="1" type="noConversion"/>
  </si>
  <si>
    <t>Franchise</t>
    <phoneticPr fontId="1" type="noConversion"/>
  </si>
  <si>
    <t>&gt; 500k</t>
    <phoneticPr fontId="1" type="noConversion"/>
  </si>
  <si>
    <t>If the population is OVER 500k or you are a franchise, contact us for a custom quote.</t>
    <phoneticPr fontId="1" type="noConversion"/>
  </si>
  <si>
    <t>Tier 1</t>
    <phoneticPr fontId="1" type="noConversion"/>
  </si>
  <si>
    <t>Custom</t>
    <phoneticPr fontId="1" type="noConversion"/>
  </si>
  <si>
    <t>Ecommerce</t>
    <phoneticPr fontId="1" type="noConversion"/>
  </si>
  <si>
    <t>Population</t>
    <phoneticPr fontId="1" type="noConversion"/>
  </si>
  <si>
    <t>Excluded</t>
    <phoneticPr fontId="1" type="noConversion"/>
  </si>
  <si>
    <t># Pages</t>
    <phoneticPr fontId="1" type="noConversion"/>
  </si>
  <si>
    <t>*** Product data supplied by client.</t>
    <phoneticPr fontId="1" type="noConversion"/>
  </si>
  <si>
    <t>30 seconds - Still Images</t>
    <phoneticPr fontId="1" type="noConversion"/>
  </si>
  <si>
    <t>1 minute - Still Images</t>
    <phoneticPr fontId="1" type="noConversion"/>
  </si>
  <si>
    <t>30 seconds - Video clips</t>
    <phoneticPr fontId="1" type="noConversion"/>
  </si>
  <si>
    <t>4/4 - Full color front and back</t>
  </si>
  <si>
    <t>4/0 - Full color front ONLY</t>
    <phoneticPr fontId="1" type="noConversion"/>
  </si>
  <si>
    <t>Business Cards (Rounded Corners)</t>
    <phoneticPr fontId="1" type="noConversion"/>
  </si>
  <si>
    <t>14pt Glossy or 16pt Matte - same cost</t>
    <phoneticPr fontId="1" type="noConversion"/>
  </si>
  <si>
    <t>4/4 - Full color front and back</t>
    <phoneticPr fontId="1" type="noConversion"/>
  </si>
  <si>
    <t>*** Ecommerce includes standard, non-customized features and client supplied data.</t>
    <phoneticPr fontId="1" type="noConversion"/>
  </si>
  <si>
    <t>Dentist, Doctor, Lawyer, Chiro, Franchise</t>
    <phoneticPr fontId="1" type="noConversion"/>
  </si>
  <si>
    <t>Tier 2</t>
    <phoneticPr fontId="1" type="noConversion"/>
  </si>
  <si>
    <t>Tier 3</t>
    <phoneticPr fontId="1" type="noConversion"/>
  </si>
  <si>
    <t>Press Release (Monthly)</t>
    <phoneticPr fontId="1" type="noConversion"/>
  </si>
  <si>
    <t>n/a</t>
    <phoneticPr fontId="1" type="noConversion"/>
  </si>
  <si>
    <r>
      <t xml:space="preserve">Social Add-On-Pack </t>
    </r>
    <r>
      <rPr>
        <sz val="8"/>
        <color indexed="8"/>
        <rFont val="Calibri"/>
      </rPr>
      <t>(other than above)</t>
    </r>
    <phoneticPr fontId="1" type="noConversion"/>
  </si>
  <si>
    <t>PR Advertisements</t>
    <phoneticPr fontId="1" type="noConversion"/>
  </si>
  <si>
    <t>Web Lite</t>
    <phoneticPr fontId="1" type="noConversion"/>
  </si>
  <si>
    <t>Web Basic</t>
    <phoneticPr fontId="1" type="noConversion"/>
  </si>
  <si>
    <t>Web Pro</t>
    <phoneticPr fontId="1" type="noConversion"/>
  </si>
  <si>
    <t>Ecommerce</t>
    <phoneticPr fontId="1" type="noConversion"/>
  </si>
  <si>
    <t>5 to 10</t>
    <phoneticPr fontId="1" type="noConversion"/>
  </si>
  <si>
    <t>10 to 20</t>
    <phoneticPr fontId="1" type="noConversion"/>
  </si>
  <si>
    <t>30  to 40</t>
    <phoneticPr fontId="1" type="noConversion"/>
  </si>
  <si>
    <t>Social Media</t>
    <phoneticPr fontId="1" type="noConversion"/>
  </si>
  <si>
    <t>WEB</t>
    <phoneticPr fontId="1" type="noConversion"/>
  </si>
  <si>
    <t>Rack Cards (4 x 9)</t>
    <phoneticPr fontId="1" type="noConversion"/>
  </si>
  <si>
    <t>Tri-Fold (8.5 x 11)</t>
    <phoneticPr fontId="1" type="noConversion"/>
  </si>
  <si>
    <t>For internal use only</t>
    <phoneticPr fontId="1" type="noConversion"/>
  </si>
  <si>
    <t>Email</t>
    <phoneticPr fontId="1" type="noConversion"/>
  </si>
  <si>
    <t>Email List x 2 mo</t>
    <phoneticPr fontId="1" type="noConversion"/>
  </si>
  <si>
    <t>Email List x 1 mo</t>
    <phoneticPr fontId="1" type="noConversion"/>
  </si>
  <si>
    <t>Custom forms, ecommerce, customized plugins or features</t>
    <phoneticPr fontId="1" type="noConversion"/>
  </si>
  <si>
    <t>Ecommerce, customized plugins or features</t>
    <phoneticPr fontId="1" type="noConversion"/>
  </si>
  <si>
    <t>* Email content to be supplied by client in rough form.</t>
    <phoneticPr fontId="1" type="noConversion"/>
  </si>
  <si>
    <t>** Customer provides email list.</t>
    <phoneticPr fontId="1" type="noConversion"/>
  </si>
  <si>
    <t>* Page copy will not exceed 700 words - will be supplied by client unless otherwise agreed.</t>
    <phoneticPr fontId="1" type="noConversion"/>
  </si>
  <si>
    <t>TBD</t>
    <phoneticPr fontId="1" type="noConversion"/>
  </si>
  <si>
    <t>** Standard "on-site" SEO included.</t>
    <phoneticPr fontId="1" type="noConversion"/>
  </si>
  <si>
    <t>Post Cards (4 x 6)</t>
    <phoneticPr fontId="1" type="noConversion"/>
  </si>
  <si>
    <t xml:space="preserve">Post Cards (5.5 x 8.5) </t>
    <phoneticPr fontId="1" type="noConversion"/>
  </si>
  <si>
    <t xml:space="preserve">Post Cards (6 x 9) </t>
    <phoneticPr fontId="1" type="noConversion"/>
  </si>
  <si>
    <t xml:space="preserve">Post Cards (6 x 11) </t>
    <phoneticPr fontId="1" type="noConversion"/>
  </si>
  <si>
    <t xml:space="preserve">Post Cards (8.5 x 11) </t>
    <phoneticPr fontId="1" type="noConversion"/>
  </si>
  <si>
    <t xml:space="preserve">Post Cards (9x12) </t>
    <phoneticPr fontId="1" type="noConversion"/>
  </si>
  <si>
    <t>Giant</t>
    <phoneticPr fontId="1" type="noConversion"/>
  </si>
  <si>
    <t>Letterhead</t>
    <phoneticPr fontId="1" type="noConversion"/>
  </si>
  <si>
    <t>#10 Envelopes</t>
    <phoneticPr fontId="1" type="noConversion"/>
  </si>
  <si>
    <t>#10 Envelopes</t>
    <phoneticPr fontId="1" type="noConversion"/>
  </si>
  <si>
    <t>A-6 Envelopes</t>
    <phoneticPr fontId="1" type="noConversion"/>
  </si>
  <si>
    <t>Note Cards</t>
    <phoneticPr fontId="1" type="noConversion"/>
  </si>
  <si>
    <t>Flyers (8.5 x 11)</t>
    <phoneticPr fontId="1" type="noConversion"/>
  </si>
  <si>
    <t>n/a</t>
  </si>
  <si>
    <t>Facebook</t>
    <phoneticPr fontId="1" type="noConversion"/>
  </si>
  <si>
    <t>Google Plus</t>
    <phoneticPr fontId="1" type="noConversion"/>
  </si>
  <si>
    <t>Twitter</t>
    <phoneticPr fontId="1" type="noConversion"/>
  </si>
  <si>
    <t>Linked In</t>
    <phoneticPr fontId="1" type="noConversion"/>
  </si>
  <si>
    <t>Print</t>
    <phoneticPr fontId="1" type="noConversion"/>
  </si>
  <si>
    <t>Logo Design</t>
    <phoneticPr fontId="1" type="noConversion"/>
  </si>
  <si>
    <t>Business Card Design</t>
    <phoneticPr fontId="1" type="noConversion"/>
  </si>
  <si>
    <t>Postcard Design</t>
    <phoneticPr fontId="1" type="noConversion"/>
  </si>
  <si>
    <t>Tri-Fold Design</t>
    <phoneticPr fontId="1" type="noConversion"/>
  </si>
  <si>
    <t>Flyer Design</t>
    <phoneticPr fontId="1" type="noConversion"/>
  </si>
  <si>
    <t>Local SEO</t>
    <phoneticPr fontId="1" type="noConversion"/>
  </si>
  <si>
    <t>Local SEO Pro</t>
    <phoneticPr fontId="1" type="noConversion"/>
  </si>
  <si>
    <t>Local SEO Complete</t>
    <phoneticPr fontId="1" type="noConversion"/>
  </si>
  <si>
    <t>National SEO</t>
    <phoneticPr fontId="1" type="noConversion"/>
  </si>
  <si>
    <t>National SEO Pro</t>
    <phoneticPr fontId="1" type="noConversion"/>
  </si>
  <si>
    <t>National SEO Complete</t>
    <phoneticPr fontId="1" type="noConversion"/>
  </si>
  <si>
    <t>Press Release (1)</t>
    <phoneticPr fontId="1" type="noConversion"/>
  </si>
  <si>
    <t>TIER 1</t>
    <phoneticPr fontId="1" type="noConversion"/>
  </si>
  <si>
    <t>Setup</t>
    <phoneticPr fontId="1" type="noConversion"/>
  </si>
  <si>
    <t>Monthly</t>
    <phoneticPr fontId="1" type="noConversion"/>
  </si>
  <si>
    <t>TIER 2</t>
    <phoneticPr fontId="1" type="noConversion"/>
  </si>
  <si>
    <t>TIER 3</t>
    <phoneticPr fontId="1" type="noConversion"/>
  </si>
  <si>
    <t>Setup</t>
    <phoneticPr fontId="1" type="noConversion"/>
  </si>
  <si>
    <t>Monthly</t>
    <phoneticPr fontId="1" type="noConversion"/>
  </si>
  <si>
    <t>Video</t>
    <phoneticPr fontId="1" type="noConversion"/>
  </si>
  <si>
    <t>1 minute - Video clips</t>
    <phoneticPr fontId="1" type="noConversion"/>
  </si>
  <si>
    <t>SEO Video</t>
    <phoneticPr fontId="1" type="noConversion"/>
  </si>
  <si>
    <t>SEO Video Page One</t>
    <phoneticPr fontId="1" type="noConversion"/>
  </si>
  <si>
    <t>** SEO Video Page One gets video to page one and maintains it there.</t>
    <phoneticPr fontId="1" type="noConversion"/>
  </si>
  <si>
    <t>* SEO Video provides a set number of SEO tasks to get SEO juice back to website.</t>
    <phoneticPr fontId="1" type="noConversion"/>
  </si>
  <si>
    <t>Print 1k</t>
    <phoneticPr fontId="1" type="noConversion"/>
  </si>
  <si>
    <t>* Printing does not include shipping or tax (sales tax assessed in state of TX)</t>
    <phoneticPr fontId="1" type="noConversion"/>
  </si>
  <si>
    <t>** Prices based on standard sizes (ex. postcards - 4x6)</t>
    <phoneticPr fontId="1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</si>
</sst>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General"/>
  </numFmts>
  <fonts count="20">
    <font>
      <sz val="12"/>
      <color indexed="8"/>
      <name val="Calibri"/>
      <family val="2"/>
    </font>
    <font>
      <sz val="8"/>
      <name val="Verdana"/>
    </font>
    <font>
      <b/>
      <sz val="10"/>
      <color indexed="8"/>
      <name val="Calibri"/>
    </font>
    <font>
      <sz val="10"/>
      <color indexed="8"/>
      <name val="Calibri"/>
    </font>
    <font>
      <b/>
      <sz val="12"/>
      <name val="Calibri"/>
    </font>
    <font>
      <sz val="12"/>
      <color indexed="8"/>
      <name val="Calibri"/>
      <family val="2"/>
    </font>
    <font>
      <b/>
      <sz val="8"/>
      <color indexed="8"/>
      <name val="Calibri"/>
    </font>
    <font>
      <sz val="8"/>
      <color indexed="8"/>
      <name val="Calibri"/>
    </font>
    <font>
      <sz val="7"/>
      <color indexed="8"/>
      <name val="Calibri"/>
    </font>
    <font>
      <sz val="6"/>
      <color indexed="8"/>
      <name val="Calibri"/>
    </font>
    <font>
      <b/>
      <sz val="9"/>
      <name val="Verdana"/>
    </font>
    <font>
      <sz val="9"/>
      <color indexed="9"/>
      <name val="Verdana"/>
    </font>
    <font>
      <b/>
      <sz val="7"/>
      <name val="Verdana"/>
    </font>
    <font>
      <sz val="7"/>
      <name val="Verdana"/>
    </font>
    <font>
      <b/>
      <sz val="8.5"/>
      <name val="Verdana"/>
    </font>
    <font>
      <sz val="8.5"/>
      <name val="Verdana"/>
    </font>
    <font>
      <sz val="6"/>
      <color indexed="23"/>
      <name val="Verdana"/>
    </font>
    <font>
      <sz val="9"/>
      <name val="Verdana"/>
    </font>
    <font>
      <b/>
      <sz val="9"/>
      <color indexed="10"/>
      <name val="Verdana"/>
    </font>
    <font>
      <sz val="9"/>
      <color indexed="1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hair">
        <color indexed="22"/>
      </top>
      <bottom/>
      <diagonal/>
    </border>
    <border>
      <left style="thin">
        <color indexed="22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hair">
        <color indexed="22"/>
      </bottom>
      <diagonal/>
    </border>
    <border>
      <left style="thin">
        <color indexed="64"/>
      </left>
      <right style="thin">
        <color indexed="22"/>
      </right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</borders>
  <cellStyleXfs count="1">
    <xf numFmtId="0" fontId="0" fillId="0" borderId="0" applyNumberFormat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9" fontId="11" fillId="6" borderId="21" xfId="0" applyNumberFormat="1" applyFont="1" applyFill="1" applyBorder="1" applyAlignment="1">
      <alignment horizontal="center" vertical="center"/>
    </xf>
    <xf numFmtId="2" fontId="12" fillId="7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2" fontId="13" fillId="7" borderId="24" xfId="0" applyNumberFormat="1" applyFont="1" applyFill="1" applyBorder="1" applyAlignment="1">
      <alignment horizontal="center" vertical="center" wrapText="1"/>
    </xf>
    <xf numFmtId="2" fontId="12" fillId="8" borderId="24" xfId="0" applyNumberFormat="1" applyFont="1" applyFill="1" applyBorder="1" applyAlignment="1">
      <alignment horizontal="center" vertical="center" wrapText="1"/>
    </xf>
    <xf numFmtId="2" fontId="12" fillId="3" borderId="25" xfId="0" applyNumberFormat="1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2" fontId="15" fillId="7" borderId="2" xfId="0" applyNumberFormat="1" applyFont="1" applyFill="1" applyBorder="1" applyAlignment="1">
      <alignment horizontal="center" vertical="center"/>
    </xf>
    <xf numFmtId="2" fontId="15" fillId="8" borderId="2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/>
    </xf>
    <xf numFmtId="2" fontId="14" fillId="7" borderId="2" xfId="0" applyNumberFormat="1" applyFont="1" applyFill="1" applyBorder="1" applyAlignment="1">
      <alignment horizontal="center" vertical="center"/>
    </xf>
    <xf numFmtId="2" fontId="14" fillId="2" borderId="26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2" fontId="15" fillId="7" borderId="23" xfId="0" applyNumberFormat="1" applyFont="1" applyFill="1" applyBorder="1" applyAlignment="1">
      <alignment horizontal="center" vertical="center"/>
    </xf>
    <xf numFmtId="2" fontId="15" fillId="8" borderId="23" xfId="0" applyNumberFormat="1" applyFont="1" applyFill="1" applyBorder="1" applyAlignment="1">
      <alignment horizontal="center" vertical="center"/>
    </xf>
    <xf numFmtId="2" fontId="15" fillId="3" borderId="23" xfId="0" applyNumberFormat="1" applyFont="1" applyFill="1" applyBorder="1" applyAlignment="1">
      <alignment horizontal="center" vertical="center"/>
    </xf>
    <xf numFmtId="2" fontId="14" fillId="7" borderId="23" xfId="0" applyNumberFormat="1" applyFont="1" applyFill="1" applyBorder="1" applyAlignment="1">
      <alignment horizontal="center" vertical="center"/>
    </xf>
    <xf numFmtId="2" fontId="14" fillId="2" borderId="27" xfId="0" applyNumberFormat="1" applyFont="1" applyFill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2" fontId="15" fillId="7" borderId="3" xfId="0" applyNumberFormat="1" applyFont="1" applyFill="1" applyBorder="1" applyAlignment="1">
      <alignment horizontal="center" vertical="center"/>
    </xf>
    <xf numFmtId="2" fontId="15" fillId="8" borderId="3" xfId="0" applyNumberFormat="1" applyFont="1" applyFill="1" applyBorder="1" applyAlignment="1">
      <alignment horizontal="center" vertical="center"/>
    </xf>
    <xf numFmtId="2" fontId="15" fillId="3" borderId="3" xfId="0" applyNumberFormat="1" applyFont="1" applyFill="1" applyBorder="1" applyAlignment="1">
      <alignment horizontal="center" vertical="center"/>
    </xf>
    <xf numFmtId="2" fontId="14" fillId="7" borderId="3" xfId="0" applyNumberFormat="1" applyFont="1" applyFill="1" applyBorder="1" applyAlignment="1">
      <alignment horizontal="center" vertical="center"/>
    </xf>
    <xf numFmtId="2" fontId="14" fillId="2" borderId="29" xfId="0" applyNumberFormat="1" applyFont="1" applyFill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2" fontId="15" fillId="7" borderId="30" xfId="0" applyNumberFormat="1" applyFont="1" applyFill="1" applyBorder="1" applyAlignment="1">
      <alignment horizontal="center" vertical="center"/>
    </xf>
    <xf numFmtId="2" fontId="15" fillId="8" borderId="30" xfId="0" applyNumberFormat="1" applyFont="1" applyFill="1" applyBorder="1" applyAlignment="1">
      <alignment horizontal="center" vertical="center"/>
    </xf>
    <xf numFmtId="2" fontId="15" fillId="3" borderId="30" xfId="0" applyNumberFormat="1" applyFont="1" applyFill="1" applyBorder="1" applyAlignment="1">
      <alignment horizontal="center" vertical="center"/>
    </xf>
    <xf numFmtId="2" fontId="14" fillId="7" borderId="30" xfId="0" applyNumberFormat="1" applyFont="1" applyFill="1" applyBorder="1" applyAlignment="1">
      <alignment horizontal="center" vertical="center"/>
    </xf>
    <xf numFmtId="2" fontId="14" fillId="2" borderId="31" xfId="0" applyNumberFormat="1" applyFont="1" applyFill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59"/>
  <sheetViews>
    <sheetView tabSelected="1" view="pageLayout" zoomScale="150" workbookViewId="0">
      <selection activeCell="H1" activeCellId="6" sqref="H24:I24 H29:I29 H13:I13 H49:I49 H40:I40 H1:I1 A1:I1048576"/>
    </sheetView>
  </sheetViews>
  <sheetFormatPr baseColWidth="10" defaultRowHeight="20" customHeight="1"/>
  <cols>
    <col min="1" max="1" width="30.5" style="42" customWidth="1"/>
    <col min="2" max="3" width="7.33203125" style="1" hidden="1" customWidth="1"/>
    <col min="4" max="4" width="1.33203125" style="1" hidden="1" customWidth="1"/>
    <col min="5" max="6" width="7.33203125" style="42" hidden="1" customWidth="1"/>
    <col min="7" max="7" width="1.33203125" style="1" customWidth="1"/>
    <col min="8" max="9" width="7.33203125" style="42" customWidth="1"/>
    <col min="10" max="10" width="2.6640625" style="42" customWidth="1"/>
    <col min="11" max="12" width="0" style="42" hidden="1" customWidth="1"/>
    <col min="13" max="13" width="21.1640625" style="42" hidden="1" customWidth="1"/>
    <col min="14" max="14" width="30" style="91" customWidth="1"/>
    <col min="15" max="15" width="6.33203125" style="92" customWidth="1"/>
    <col min="16" max="17" width="7.1640625" style="93" hidden="1" customWidth="1"/>
    <col min="18" max="20" width="9.6640625" style="93" hidden="1" customWidth="1"/>
    <col min="21" max="21" width="7.1640625" style="93" hidden="1" customWidth="1"/>
    <col min="22" max="22" width="8.33203125" style="94" hidden="1" customWidth="1"/>
    <col min="23" max="25" width="10.5" style="92" hidden="1" customWidth="1"/>
    <col min="26" max="26" width="8.83203125" style="92" customWidth="1"/>
    <col min="27" max="27" width="4.5" style="93" customWidth="1"/>
    <col min="28" max="28" width="7.33203125" style="92" customWidth="1"/>
    <col min="29" max="29" width="6.1640625" style="93" customWidth="1"/>
    <col min="30" max="16384" width="10.83203125" style="42"/>
  </cols>
  <sheetData>
    <row r="1" spans="1:29" ht="20" customHeight="1">
      <c r="A1" s="142" t="s">
        <v>1</v>
      </c>
      <c r="B1" s="136" t="s">
        <v>114</v>
      </c>
      <c r="C1" s="137"/>
      <c r="D1" s="107"/>
      <c r="E1" s="138" t="s">
        <v>117</v>
      </c>
      <c r="F1" s="139"/>
      <c r="G1" s="107"/>
      <c r="H1" s="134" t="s">
        <v>118</v>
      </c>
      <c r="I1" s="135"/>
      <c r="L1" s="43" t="s">
        <v>41</v>
      </c>
      <c r="M1" s="43" t="s">
        <v>42</v>
      </c>
      <c r="N1" s="142" t="s">
        <v>2</v>
      </c>
      <c r="O1" s="44"/>
      <c r="P1" s="44"/>
      <c r="Q1" s="44"/>
      <c r="R1" s="44"/>
      <c r="S1" s="44"/>
      <c r="T1" s="44"/>
      <c r="U1" s="44"/>
      <c r="V1" s="44"/>
      <c r="W1" s="40">
        <v>0.3</v>
      </c>
      <c r="X1" s="40">
        <v>0.2</v>
      </c>
      <c r="Y1" s="40">
        <v>0.1</v>
      </c>
      <c r="Z1" s="146" t="s">
        <v>5</v>
      </c>
      <c r="AA1" s="147"/>
      <c r="AB1" s="147"/>
      <c r="AC1" s="147"/>
    </row>
    <row r="2" spans="1:29" ht="20" customHeight="1" thickBot="1">
      <c r="A2" s="149"/>
      <c r="B2" s="2" t="s">
        <v>115</v>
      </c>
      <c r="C2" s="8" t="s">
        <v>116</v>
      </c>
      <c r="D2" s="13"/>
      <c r="E2" s="15" t="s">
        <v>115</v>
      </c>
      <c r="F2" s="3" t="s">
        <v>116</v>
      </c>
      <c r="G2" s="13"/>
      <c r="H2" s="3" t="s">
        <v>115</v>
      </c>
      <c r="I2" s="3" t="s">
        <v>116</v>
      </c>
      <c r="K2" s="30" t="s">
        <v>38</v>
      </c>
      <c r="L2" s="20" t="s">
        <v>23</v>
      </c>
      <c r="M2" s="29" t="s">
        <v>54</v>
      </c>
      <c r="N2" s="148" t="s">
        <v>6</v>
      </c>
      <c r="O2" s="45" t="s">
        <v>7</v>
      </c>
      <c r="P2" s="41" t="s">
        <v>8</v>
      </c>
      <c r="Q2" s="46" t="s">
        <v>9</v>
      </c>
      <c r="R2" s="47" t="s">
        <v>10</v>
      </c>
      <c r="S2" s="41" t="s">
        <v>11</v>
      </c>
      <c r="T2" s="41" t="s">
        <v>12</v>
      </c>
      <c r="U2" s="48" t="s">
        <v>13</v>
      </c>
      <c r="V2" s="49" t="s">
        <v>14</v>
      </c>
      <c r="W2" s="41">
        <v>0.7</v>
      </c>
      <c r="X2" s="41">
        <v>0.8</v>
      </c>
      <c r="Y2" s="41">
        <v>0.9</v>
      </c>
      <c r="Z2" s="45" t="s">
        <v>0</v>
      </c>
      <c r="AA2" s="45" t="s">
        <v>15</v>
      </c>
      <c r="AB2" s="45" t="s">
        <v>16</v>
      </c>
      <c r="AC2" s="132" t="s">
        <v>3</v>
      </c>
    </row>
    <row r="3" spans="1:29" ht="17" customHeight="1">
      <c r="A3" s="121" t="s">
        <v>107</v>
      </c>
      <c r="B3" s="6">
        <v>1295</v>
      </c>
      <c r="C3" s="32">
        <v>795</v>
      </c>
      <c r="D3" s="14"/>
      <c r="E3" s="9">
        <v>1395</v>
      </c>
      <c r="F3" s="101">
        <v>895</v>
      </c>
      <c r="G3" s="104"/>
      <c r="H3" s="153">
        <v>1495</v>
      </c>
      <c r="I3" s="150">
        <v>995</v>
      </c>
      <c r="K3" s="30" t="s">
        <v>55</v>
      </c>
      <c r="L3" s="20" t="s">
        <v>24</v>
      </c>
      <c r="M3" s="29" t="s">
        <v>25</v>
      </c>
      <c r="N3" s="50" t="s">
        <v>17</v>
      </c>
      <c r="O3" s="51">
        <v>1000</v>
      </c>
      <c r="P3" s="52">
        <v>7.8</v>
      </c>
      <c r="Q3" s="52">
        <f t="shared" ref="Q3:Q55" si="0">Z3-P3</f>
        <v>70.2</v>
      </c>
      <c r="R3" s="53" t="e">
        <f>P3*#REF!</f>
        <v>#REF!</v>
      </c>
      <c r="S3" s="52" t="e">
        <f>R3*#REF!</f>
        <v>#REF!</v>
      </c>
      <c r="T3" s="52" t="e">
        <f>Z3*#REF!</f>
        <v>#REF!</v>
      </c>
      <c r="U3" s="54" t="e">
        <f>SUM(R3:T3)</f>
        <v>#REF!</v>
      </c>
      <c r="V3" s="55" t="e">
        <f t="shared" ref="V3:V55" si="1">Z3-U3</f>
        <v>#REF!</v>
      </c>
      <c r="W3" s="55" t="e">
        <f>#REF!-P3</f>
        <v>#REF!</v>
      </c>
      <c r="X3" s="55">
        <f>AF3-P3</f>
        <v>-7.8</v>
      </c>
      <c r="Y3" s="55">
        <f>AH3-P3</f>
        <v>-7.8</v>
      </c>
      <c r="Z3" s="56">
        <f>P3*10</f>
        <v>78</v>
      </c>
      <c r="AA3" s="57">
        <f t="shared" ref="AA3:AA55" si="2">Z3/O3</f>
        <v>7.8E-2</v>
      </c>
      <c r="AB3" s="57">
        <v>15</v>
      </c>
      <c r="AC3" s="133">
        <v>75</v>
      </c>
    </row>
    <row r="4" spans="1:29" ht="17" customHeight="1">
      <c r="A4" s="119" t="s">
        <v>108</v>
      </c>
      <c r="B4" s="5">
        <v>2195</v>
      </c>
      <c r="C4" s="33">
        <v>1295</v>
      </c>
      <c r="D4" s="14"/>
      <c r="E4" s="10">
        <v>2395</v>
      </c>
      <c r="F4" s="99">
        <v>1495</v>
      </c>
      <c r="G4" s="105"/>
      <c r="H4" s="154">
        <v>2595</v>
      </c>
      <c r="I4" s="151">
        <v>1695</v>
      </c>
      <c r="K4" s="30" t="s">
        <v>56</v>
      </c>
      <c r="L4" s="20" t="s">
        <v>26</v>
      </c>
      <c r="M4" s="29" t="s">
        <v>35</v>
      </c>
      <c r="N4" s="58" t="s">
        <v>18</v>
      </c>
      <c r="O4" s="51">
        <v>2500</v>
      </c>
      <c r="P4" s="52">
        <v>17.3</v>
      </c>
      <c r="Q4" s="52">
        <f t="shared" si="0"/>
        <v>121.10000000000001</v>
      </c>
      <c r="R4" s="53" t="e">
        <f>P4*#REF!</f>
        <v>#REF!</v>
      </c>
      <c r="S4" s="52" t="e">
        <f>R4*#REF!</f>
        <v>#REF!</v>
      </c>
      <c r="T4" s="52" t="e">
        <f>Z4*#REF!</f>
        <v>#REF!</v>
      </c>
      <c r="U4" s="54" t="e">
        <f t="shared" ref="U4:U55" si="3">SUM(R4:T4)</f>
        <v>#REF!</v>
      </c>
      <c r="V4" s="55" t="e">
        <f t="shared" si="1"/>
        <v>#REF!</v>
      </c>
      <c r="W4" s="55" t="e">
        <f>#REF!-P4</f>
        <v>#REF!</v>
      </c>
      <c r="X4" s="55">
        <f>AF4-P4</f>
        <v>-17.3</v>
      </c>
      <c r="Y4" s="55">
        <f>AH4-P4</f>
        <v>-17.3</v>
      </c>
      <c r="Z4" s="56">
        <f>P4*8</f>
        <v>138.4</v>
      </c>
      <c r="AA4" s="57">
        <f t="shared" si="2"/>
        <v>5.5359999999999999E-2</v>
      </c>
      <c r="AB4" s="57">
        <v>20</v>
      </c>
      <c r="AC4" s="57"/>
    </row>
    <row r="5" spans="1:29" ht="17" customHeight="1">
      <c r="A5" s="122" t="s">
        <v>109</v>
      </c>
      <c r="B5" s="7">
        <v>3095</v>
      </c>
      <c r="C5" s="34">
        <v>2295</v>
      </c>
      <c r="D5" s="14"/>
      <c r="E5" s="11">
        <v>3395</v>
      </c>
      <c r="F5" s="102">
        <v>2595</v>
      </c>
      <c r="G5" s="105"/>
      <c r="H5" s="155">
        <v>3696</v>
      </c>
      <c r="I5" s="152">
        <v>2895</v>
      </c>
      <c r="K5" s="30" t="s">
        <v>39</v>
      </c>
      <c r="L5" s="20" t="s">
        <v>36</v>
      </c>
      <c r="M5" s="28" t="s">
        <v>37</v>
      </c>
      <c r="N5" s="58" t="s">
        <v>48</v>
      </c>
      <c r="O5" s="51">
        <v>5000</v>
      </c>
      <c r="P5" s="52">
        <v>30.3</v>
      </c>
      <c r="Q5" s="52">
        <f t="shared" si="0"/>
        <v>151.5</v>
      </c>
      <c r="R5" s="53" t="e">
        <f>P5*#REF!</f>
        <v>#REF!</v>
      </c>
      <c r="S5" s="52" t="e">
        <f>R5*#REF!</f>
        <v>#REF!</v>
      </c>
      <c r="T5" s="52" t="e">
        <f>Z5*#REF!</f>
        <v>#REF!</v>
      </c>
      <c r="U5" s="54" t="e">
        <f t="shared" si="3"/>
        <v>#REF!</v>
      </c>
      <c r="V5" s="55" t="e">
        <f t="shared" si="1"/>
        <v>#REF!</v>
      </c>
      <c r="W5" s="55" t="e">
        <f>#REF!-P5</f>
        <v>#REF!</v>
      </c>
      <c r="X5" s="55">
        <f>AF5-P5</f>
        <v>-30.3</v>
      </c>
      <c r="Y5" s="55">
        <f>AH5-P5</f>
        <v>-30.3</v>
      </c>
      <c r="Z5" s="56">
        <f>P5*6</f>
        <v>181.8</v>
      </c>
      <c r="AA5" s="57">
        <f t="shared" si="2"/>
        <v>3.6360000000000003E-2</v>
      </c>
      <c r="AB5" s="57">
        <v>25</v>
      </c>
      <c r="AC5" s="57"/>
    </row>
    <row r="6" spans="1:29" ht="17" customHeight="1">
      <c r="A6" s="121" t="s">
        <v>110</v>
      </c>
      <c r="B6" s="6">
        <v>1595</v>
      </c>
      <c r="C6" s="32">
        <v>995</v>
      </c>
      <c r="D6" s="14"/>
      <c r="E6" s="9">
        <v>1795</v>
      </c>
      <c r="F6" s="101">
        <v>1195</v>
      </c>
      <c r="G6" s="105"/>
      <c r="H6" s="153">
        <v>1995</v>
      </c>
      <c r="I6" s="150">
        <v>1395</v>
      </c>
      <c r="N6" s="58" t="s">
        <v>51</v>
      </c>
      <c r="O6" s="51">
        <v>10000</v>
      </c>
      <c r="P6" s="52">
        <v>60.4</v>
      </c>
      <c r="Q6" s="52">
        <f t="shared" si="0"/>
        <v>271.8</v>
      </c>
      <c r="R6" s="53" t="e">
        <f>P6*#REF!</f>
        <v>#REF!</v>
      </c>
      <c r="S6" s="52" t="e">
        <f>R6*#REF!</f>
        <v>#REF!</v>
      </c>
      <c r="T6" s="52" t="e">
        <f>Z6*#REF!</f>
        <v>#REF!</v>
      </c>
      <c r="U6" s="54" t="e">
        <f t="shared" si="3"/>
        <v>#REF!</v>
      </c>
      <c r="V6" s="55" t="e">
        <f t="shared" si="1"/>
        <v>#REF!</v>
      </c>
      <c r="W6" s="55" t="e">
        <f>#REF!-P6</f>
        <v>#REF!</v>
      </c>
      <c r="X6" s="55">
        <f>AF6-P6</f>
        <v>-60.4</v>
      </c>
      <c r="Y6" s="55">
        <f>AH6-P6</f>
        <v>-60.4</v>
      </c>
      <c r="Z6" s="56">
        <f>P6*5.5</f>
        <v>332.2</v>
      </c>
      <c r="AA6" s="57">
        <f t="shared" si="2"/>
        <v>3.322E-2</v>
      </c>
      <c r="AB6" s="57">
        <v>45</v>
      </c>
      <c r="AC6" s="57"/>
    </row>
    <row r="7" spans="1:29" ht="17" customHeight="1" thickBot="1">
      <c r="A7" s="119" t="s">
        <v>111</v>
      </c>
      <c r="B7" s="5">
        <v>2595</v>
      </c>
      <c r="C7" s="33">
        <v>1795</v>
      </c>
      <c r="D7" s="14"/>
      <c r="E7" s="10">
        <v>2795</v>
      </c>
      <c r="F7" s="99">
        <v>1995</v>
      </c>
      <c r="G7" s="105"/>
      <c r="H7" s="154">
        <v>2995</v>
      </c>
      <c r="I7" s="151">
        <v>2195</v>
      </c>
      <c r="N7" s="59"/>
      <c r="O7" s="60">
        <v>25000</v>
      </c>
      <c r="P7" s="61">
        <v>149.44</v>
      </c>
      <c r="Q7" s="61">
        <f t="shared" si="0"/>
        <v>448.32</v>
      </c>
      <c r="R7" s="62" t="e">
        <f>P7*#REF!</f>
        <v>#REF!</v>
      </c>
      <c r="S7" s="61" t="e">
        <f>R7*#REF!</f>
        <v>#REF!</v>
      </c>
      <c r="T7" s="61" t="e">
        <f>Z7*#REF!</f>
        <v>#REF!</v>
      </c>
      <c r="U7" s="63" t="e">
        <f t="shared" si="3"/>
        <v>#REF!</v>
      </c>
      <c r="V7" s="64" t="e">
        <f t="shared" si="1"/>
        <v>#REF!</v>
      </c>
      <c r="W7" s="64" t="e">
        <f>#REF!-P7</f>
        <v>#REF!</v>
      </c>
      <c r="X7" s="64">
        <f>AF7-P7</f>
        <v>-149.44</v>
      </c>
      <c r="Y7" s="64">
        <f>AH7-P7</f>
        <v>-149.44</v>
      </c>
      <c r="Z7" s="65">
        <f>P7*4</f>
        <v>597.76</v>
      </c>
      <c r="AA7" s="66">
        <f t="shared" si="2"/>
        <v>2.3910399999999998E-2</v>
      </c>
      <c r="AB7" s="66">
        <v>95</v>
      </c>
      <c r="AC7" s="66"/>
    </row>
    <row r="8" spans="1:29" ht="17" customHeight="1">
      <c r="A8" s="122" t="s">
        <v>112</v>
      </c>
      <c r="B8" s="7">
        <v>3595</v>
      </c>
      <c r="C8" s="34">
        <v>2895</v>
      </c>
      <c r="D8" s="18"/>
      <c r="E8" s="11">
        <v>3795</v>
      </c>
      <c r="F8" s="102">
        <v>3195</v>
      </c>
      <c r="G8" s="106"/>
      <c r="H8" s="155">
        <v>3995</v>
      </c>
      <c r="I8" s="152">
        <v>3495</v>
      </c>
      <c r="N8" s="67" t="s">
        <v>50</v>
      </c>
      <c r="O8" s="51">
        <v>1000</v>
      </c>
      <c r="P8" s="52">
        <v>15.8</v>
      </c>
      <c r="Q8" s="52">
        <f t="shared" si="0"/>
        <v>110.60000000000001</v>
      </c>
      <c r="R8" s="53" t="e">
        <f>P8*#REF!</f>
        <v>#REF!</v>
      </c>
      <c r="S8" s="52" t="e">
        <f>R8*#REF!</f>
        <v>#REF!</v>
      </c>
      <c r="T8" s="52" t="e">
        <f>Z8*#REF!</f>
        <v>#REF!</v>
      </c>
      <c r="U8" s="54" t="e">
        <f t="shared" si="3"/>
        <v>#REF!</v>
      </c>
      <c r="V8" s="55" t="e">
        <f t="shared" si="1"/>
        <v>#REF!</v>
      </c>
      <c r="W8" s="55" t="e">
        <f>#REF!-P8</f>
        <v>#REF!</v>
      </c>
      <c r="X8" s="55">
        <f>AF8-P8</f>
        <v>-15.8</v>
      </c>
      <c r="Y8" s="55">
        <f>AH8-P8</f>
        <v>-15.8</v>
      </c>
      <c r="Z8" s="56">
        <f>P8*8</f>
        <v>126.4</v>
      </c>
      <c r="AA8" s="57">
        <f t="shared" si="2"/>
        <v>0.12640000000000001</v>
      </c>
      <c r="AB8" s="57">
        <v>15</v>
      </c>
      <c r="AC8" s="57">
        <v>75</v>
      </c>
    </row>
    <row r="9" spans="1:29" ht="17" customHeight="1">
      <c r="A9" s="121" t="s">
        <v>113</v>
      </c>
      <c r="B9" s="6">
        <v>595</v>
      </c>
      <c r="C9" s="32">
        <v>0</v>
      </c>
      <c r="D9" s="14"/>
      <c r="E9" s="9">
        <v>695</v>
      </c>
      <c r="F9" s="101">
        <v>0</v>
      </c>
      <c r="G9" s="105"/>
      <c r="H9" s="153">
        <v>795</v>
      </c>
      <c r="I9" s="150">
        <v>0</v>
      </c>
      <c r="N9" s="58" t="s">
        <v>48</v>
      </c>
      <c r="O9" s="51">
        <v>2500</v>
      </c>
      <c r="P9" s="52">
        <v>32.299999999999997</v>
      </c>
      <c r="Q9" s="52">
        <f t="shared" si="0"/>
        <v>193.79999999999995</v>
      </c>
      <c r="R9" s="53" t="e">
        <f>P9*#REF!</f>
        <v>#REF!</v>
      </c>
      <c r="S9" s="52" t="e">
        <f>R9*#REF!</f>
        <v>#REF!</v>
      </c>
      <c r="T9" s="52" t="e">
        <f>Z9*#REF!</f>
        <v>#REF!</v>
      </c>
      <c r="U9" s="54" t="e">
        <f t="shared" si="3"/>
        <v>#REF!</v>
      </c>
      <c r="V9" s="55" t="e">
        <f t="shared" si="1"/>
        <v>#REF!</v>
      </c>
      <c r="W9" s="55" t="e">
        <f>#REF!-P9</f>
        <v>#REF!</v>
      </c>
      <c r="X9" s="55">
        <f>AF9-P9</f>
        <v>-32.299999999999997</v>
      </c>
      <c r="Y9" s="55">
        <f>AH9-P9</f>
        <v>-32.299999999999997</v>
      </c>
      <c r="Z9" s="56">
        <f>P9*7</f>
        <v>226.09999999999997</v>
      </c>
      <c r="AA9" s="57">
        <f t="shared" si="2"/>
        <v>9.0439999999999993E-2</v>
      </c>
      <c r="AB9" s="57">
        <v>20</v>
      </c>
      <c r="AC9" s="57"/>
    </row>
    <row r="10" spans="1:29" ht="17" customHeight="1" thickBot="1">
      <c r="A10" s="119" t="s">
        <v>57</v>
      </c>
      <c r="B10" s="5">
        <v>595</v>
      </c>
      <c r="C10" s="33">
        <v>495</v>
      </c>
      <c r="D10" s="14"/>
      <c r="E10" s="10">
        <v>695</v>
      </c>
      <c r="F10" s="99">
        <v>595</v>
      </c>
      <c r="G10" s="105"/>
      <c r="H10" s="154">
        <v>795</v>
      </c>
      <c r="I10" s="151">
        <v>695</v>
      </c>
      <c r="N10" s="58"/>
      <c r="O10" s="60">
        <v>5000</v>
      </c>
      <c r="P10" s="61">
        <v>51.3</v>
      </c>
      <c r="Q10" s="61">
        <f t="shared" si="0"/>
        <v>261.62999999999994</v>
      </c>
      <c r="R10" s="62" t="e">
        <f>P10*#REF!</f>
        <v>#REF!</v>
      </c>
      <c r="S10" s="61" t="e">
        <f>R10*#REF!</f>
        <v>#REF!</v>
      </c>
      <c r="T10" s="61" t="e">
        <f>Z10*#REF!</f>
        <v>#REF!</v>
      </c>
      <c r="U10" s="63" t="e">
        <f t="shared" si="3"/>
        <v>#REF!</v>
      </c>
      <c r="V10" s="64" t="e">
        <f t="shared" si="1"/>
        <v>#REF!</v>
      </c>
      <c r="W10" s="64" t="e">
        <f>#REF!-P10</f>
        <v>#REF!</v>
      </c>
      <c r="X10" s="64">
        <f>AF10-P10</f>
        <v>-51.3</v>
      </c>
      <c r="Y10" s="64">
        <f>AH10-P10</f>
        <v>-51.3</v>
      </c>
      <c r="Z10" s="65">
        <f>P10*6.1</f>
        <v>312.92999999999995</v>
      </c>
      <c r="AA10" s="66">
        <f t="shared" si="2"/>
        <v>6.2585999999999989E-2</v>
      </c>
      <c r="AB10" s="66">
        <v>25</v>
      </c>
      <c r="AC10" s="66"/>
    </row>
    <row r="11" spans="1:29" ht="17" customHeight="1">
      <c r="A11" s="122" t="s">
        <v>60</v>
      </c>
      <c r="B11" s="7">
        <v>60</v>
      </c>
      <c r="C11" s="34">
        <v>50</v>
      </c>
      <c r="D11" s="18"/>
      <c r="E11" s="11">
        <v>60</v>
      </c>
      <c r="F11" s="102">
        <v>50</v>
      </c>
      <c r="G11" s="106"/>
      <c r="H11" s="155">
        <v>60</v>
      </c>
      <c r="I11" s="152">
        <v>50</v>
      </c>
      <c r="N11" s="68" t="s">
        <v>83</v>
      </c>
      <c r="O11" s="69">
        <v>500</v>
      </c>
      <c r="P11" s="52">
        <v>24.84</v>
      </c>
      <c r="Q11" s="52">
        <f t="shared" si="0"/>
        <v>68.31</v>
      </c>
      <c r="R11" s="53" t="e">
        <f>P11*#REF!</f>
        <v>#REF!</v>
      </c>
      <c r="S11" s="52" t="e">
        <f>R11*#REF!</f>
        <v>#REF!</v>
      </c>
      <c r="T11" s="52" t="e">
        <f>Z11*#REF!</f>
        <v>#REF!</v>
      </c>
      <c r="U11" s="54" t="e">
        <f t="shared" si="3"/>
        <v>#REF!</v>
      </c>
      <c r="V11" s="55" t="e">
        <f t="shared" si="1"/>
        <v>#REF!</v>
      </c>
      <c r="W11" s="55" t="e">
        <f>#REF!-P11</f>
        <v>#REF!</v>
      </c>
      <c r="X11" s="55">
        <f>AF11-P11</f>
        <v>-24.84</v>
      </c>
      <c r="Y11" s="55">
        <f>AH11-P11</f>
        <v>-24.84</v>
      </c>
      <c r="Z11" s="56">
        <f>P11*3.75</f>
        <v>93.15</v>
      </c>
      <c r="AA11" s="57">
        <f t="shared" si="2"/>
        <v>0.18630000000000002</v>
      </c>
      <c r="AB11" s="57">
        <v>20</v>
      </c>
      <c r="AC11" s="57">
        <v>75</v>
      </c>
    </row>
    <row r="12" spans="1:29" ht="17" customHeight="1">
      <c r="N12" s="58" t="s">
        <v>48</v>
      </c>
      <c r="O12" s="69">
        <v>1000</v>
      </c>
      <c r="P12" s="52">
        <v>28.2</v>
      </c>
      <c r="Q12" s="52">
        <f t="shared" si="0"/>
        <v>115.61999999999999</v>
      </c>
      <c r="R12" s="53" t="e">
        <f>P12*#REF!</f>
        <v>#REF!</v>
      </c>
      <c r="S12" s="52" t="e">
        <f>R12*#REF!</f>
        <v>#REF!</v>
      </c>
      <c r="T12" s="52" t="e">
        <f>Z12*#REF!</f>
        <v>#REF!</v>
      </c>
      <c r="U12" s="54" t="e">
        <f>SUM(R12:T12)</f>
        <v>#REF!</v>
      </c>
      <c r="V12" s="55" t="e">
        <f t="shared" si="1"/>
        <v>#REF!</v>
      </c>
      <c r="W12" s="55" t="e">
        <f>#REF!-P12</f>
        <v>#REF!</v>
      </c>
      <c r="X12" s="55">
        <f>AF12-P12</f>
        <v>-28.2</v>
      </c>
      <c r="Y12" s="55">
        <f>AH12-P12</f>
        <v>-28.2</v>
      </c>
      <c r="Z12" s="56">
        <f>P12*5.1</f>
        <v>143.82</v>
      </c>
      <c r="AA12" s="57">
        <f t="shared" si="2"/>
        <v>0.14382</v>
      </c>
      <c r="AB12" s="57">
        <v>25</v>
      </c>
      <c r="AC12" s="57"/>
    </row>
    <row r="13" spans="1:29" ht="17" customHeight="1">
      <c r="A13" s="142" t="s">
        <v>69</v>
      </c>
      <c r="B13" s="136" t="s">
        <v>114</v>
      </c>
      <c r="C13" s="137"/>
      <c r="D13" s="107"/>
      <c r="E13" s="138" t="s">
        <v>117</v>
      </c>
      <c r="F13" s="139"/>
      <c r="G13" s="107"/>
      <c r="H13" s="134" t="s">
        <v>118</v>
      </c>
      <c r="I13" s="135"/>
      <c r="L13" s="43" t="s">
        <v>43</v>
      </c>
      <c r="M13" s="43" t="s">
        <v>42</v>
      </c>
      <c r="N13" s="58"/>
      <c r="O13" s="69">
        <v>2500</v>
      </c>
      <c r="P13" s="52">
        <v>54.6</v>
      </c>
      <c r="Q13" s="52">
        <f t="shared" si="0"/>
        <v>223.85999999999999</v>
      </c>
      <c r="R13" s="53" t="e">
        <f>P13*#REF!</f>
        <v>#REF!</v>
      </c>
      <c r="S13" s="52" t="e">
        <f>R13*#REF!</f>
        <v>#REF!</v>
      </c>
      <c r="T13" s="52" t="e">
        <f>Z13*#REF!</f>
        <v>#REF!</v>
      </c>
      <c r="U13" s="54" t="e">
        <f t="shared" si="3"/>
        <v>#REF!</v>
      </c>
      <c r="V13" s="55" t="e">
        <f t="shared" si="1"/>
        <v>#REF!</v>
      </c>
      <c r="W13" s="55" t="e">
        <f>#REF!-P13</f>
        <v>#REF!</v>
      </c>
      <c r="X13" s="55">
        <f>AF13-P13</f>
        <v>-54.6</v>
      </c>
      <c r="Y13" s="55">
        <f>AH13-P13</f>
        <v>-54.6</v>
      </c>
      <c r="Z13" s="56">
        <f>P13*5.1</f>
        <v>278.45999999999998</v>
      </c>
      <c r="AA13" s="57">
        <f t="shared" si="2"/>
        <v>0.111384</v>
      </c>
      <c r="AB13" s="57">
        <v>30</v>
      </c>
      <c r="AC13" s="57"/>
    </row>
    <row r="14" spans="1:29" ht="17" customHeight="1" thickBot="1">
      <c r="A14" s="143"/>
      <c r="B14" s="113" t="s">
        <v>115</v>
      </c>
      <c r="C14" s="114" t="s">
        <v>116</v>
      </c>
      <c r="D14" s="112"/>
      <c r="E14" s="113" t="s">
        <v>119</v>
      </c>
      <c r="F14" s="113" t="s">
        <v>120</v>
      </c>
      <c r="G14" s="112"/>
      <c r="H14" s="113" t="s">
        <v>119</v>
      </c>
      <c r="I14" s="113" t="s">
        <v>120</v>
      </c>
      <c r="K14" s="30" t="s">
        <v>61</v>
      </c>
      <c r="L14" s="31" t="s">
        <v>65</v>
      </c>
      <c r="M14" s="17" t="s">
        <v>76</v>
      </c>
      <c r="N14" s="59"/>
      <c r="O14" s="60">
        <v>5000</v>
      </c>
      <c r="P14" s="61">
        <v>89.6</v>
      </c>
      <c r="Q14" s="61">
        <f t="shared" si="0"/>
        <v>380.79999999999995</v>
      </c>
      <c r="R14" s="62" t="e">
        <f>P14*#REF!</f>
        <v>#REF!</v>
      </c>
      <c r="S14" s="61" t="e">
        <f>R14*#REF!</f>
        <v>#REF!</v>
      </c>
      <c r="T14" s="61" t="e">
        <f>Z14*#REF!</f>
        <v>#REF!</v>
      </c>
      <c r="U14" s="63" t="e">
        <f t="shared" si="3"/>
        <v>#REF!</v>
      </c>
      <c r="V14" s="64" t="e">
        <f t="shared" si="1"/>
        <v>#REF!</v>
      </c>
      <c r="W14" s="64" t="e">
        <f>#REF!-P14</f>
        <v>#REF!</v>
      </c>
      <c r="X14" s="64">
        <f>AF14-P14</f>
        <v>-89.6</v>
      </c>
      <c r="Y14" s="64">
        <f>AH14-P14</f>
        <v>-89.6</v>
      </c>
      <c r="Z14" s="65">
        <f>P14*5.25</f>
        <v>470.4</v>
      </c>
      <c r="AA14" s="66">
        <f t="shared" si="2"/>
        <v>9.4079999999999997E-2</v>
      </c>
      <c r="AB14" s="66">
        <v>40</v>
      </c>
      <c r="AC14" s="66"/>
    </row>
    <row r="15" spans="1:29" ht="17" customHeight="1">
      <c r="A15" s="123" t="s">
        <v>21</v>
      </c>
      <c r="B15" s="26">
        <v>1895</v>
      </c>
      <c r="C15" s="39">
        <v>195</v>
      </c>
      <c r="D15" s="14"/>
      <c r="E15" s="26">
        <v>2295</v>
      </c>
      <c r="F15" s="103">
        <v>195</v>
      </c>
      <c r="G15" s="105"/>
      <c r="H15" s="153">
        <v>2695</v>
      </c>
      <c r="I15" s="156">
        <v>195</v>
      </c>
      <c r="K15" s="30" t="s">
        <v>62</v>
      </c>
      <c r="L15" s="16" t="s">
        <v>66</v>
      </c>
      <c r="M15" s="17" t="s">
        <v>77</v>
      </c>
      <c r="N15" s="68" t="s">
        <v>84</v>
      </c>
      <c r="O15" s="70">
        <v>1000</v>
      </c>
      <c r="P15" s="71">
        <v>63.85</v>
      </c>
      <c r="Q15" s="71">
        <f t="shared" si="0"/>
        <v>261.78499999999997</v>
      </c>
      <c r="R15" s="72" t="e">
        <f>P15*#REF!</f>
        <v>#REF!</v>
      </c>
      <c r="S15" s="71" t="e">
        <f>R15*#REF!</f>
        <v>#REF!</v>
      </c>
      <c r="T15" s="71" t="e">
        <f>Z15*#REF!</f>
        <v>#REF!</v>
      </c>
      <c r="U15" s="73" t="e">
        <f t="shared" si="3"/>
        <v>#REF!</v>
      </c>
      <c r="V15" s="74" t="e">
        <f t="shared" si="1"/>
        <v>#REF!</v>
      </c>
      <c r="W15" s="55" t="e">
        <f>#REF!-P15</f>
        <v>#REF!</v>
      </c>
      <c r="X15" s="55">
        <f>AF15-P15</f>
        <v>-63.85</v>
      </c>
      <c r="Y15" s="55">
        <f>AH15-P15</f>
        <v>-63.85</v>
      </c>
      <c r="Z15" s="75">
        <f>P15*5.1</f>
        <v>325.63499999999999</v>
      </c>
      <c r="AA15" s="76">
        <f t="shared" si="2"/>
        <v>0.32563500000000001</v>
      </c>
      <c r="AB15" s="57">
        <v>25</v>
      </c>
      <c r="AC15" s="57">
        <v>85</v>
      </c>
    </row>
    <row r="16" spans="1:29" ht="17" customHeight="1">
      <c r="A16" s="119" t="s">
        <v>20</v>
      </c>
      <c r="B16" s="5">
        <v>2895</v>
      </c>
      <c r="C16" s="35">
        <v>395</v>
      </c>
      <c r="D16" s="14"/>
      <c r="E16" s="5">
        <v>3295</v>
      </c>
      <c r="F16" s="99">
        <v>395</v>
      </c>
      <c r="G16" s="105"/>
      <c r="H16" s="154">
        <v>4195</v>
      </c>
      <c r="I16" s="151">
        <v>395</v>
      </c>
      <c r="K16" s="30" t="s">
        <v>63</v>
      </c>
      <c r="L16" s="16" t="s">
        <v>67</v>
      </c>
      <c r="M16" s="17" t="s">
        <v>64</v>
      </c>
      <c r="N16" s="58" t="s">
        <v>48</v>
      </c>
      <c r="O16" s="69">
        <v>2500</v>
      </c>
      <c r="P16" s="52">
        <v>109.2</v>
      </c>
      <c r="Q16" s="52">
        <f t="shared" si="0"/>
        <v>447.71999999999997</v>
      </c>
      <c r="R16" s="53" t="e">
        <f>P16*#REF!</f>
        <v>#REF!</v>
      </c>
      <c r="S16" s="52" t="e">
        <f>R16*#REF!</f>
        <v>#REF!</v>
      </c>
      <c r="T16" s="52" t="e">
        <f>Z16*#REF!</f>
        <v>#REF!</v>
      </c>
      <c r="U16" s="54" t="e">
        <f t="shared" si="3"/>
        <v>#REF!</v>
      </c>
      <c r="V16" s="55" t="e">
        <f t="shared" si="1"/>
        <v>#REF!</v>
      </c>
      <c r="W16" s="55" t="e">
        <f>#REF!-P16</f>
        <v>#REF!</v>
      </c>
      <c r="X16" s="55">
        <f>AF16-P16</f>
        <v>-109.2</v>
      </c>
      <c r="Y16" s="55">
        <f>AH16-P16</f>
        <v>-109.2</v>
      </c>
      <c r="Z16" s="56">
        <f>P16*5.1</f>
        <v>556.91999999999996</v>
      </c>
      <c r="AA16" s="57">
        <f t="shared" si="2"/>
        <v>0.22276799999999999</v>
      </c>
      <c r="AB16" s="57">
        <v>35</v>
      </c>
      <c r="AC16" s="57"/>
    </row>
    <row r="17" spans="1:29" ht="17" customHeight="1" thickBot="1">
      <c r="A17" s="119" t="s">
        <v>19</v>
      </c>
      <c r="B17" s="5">
        <v>4195</v>
      </c>
      <c r="C17" s="35">
        <v>595</v>
      </c>
      <c r="D17" s="23"/>
      <c r="E17" s="5">
        <v>4995</v>
      </c>
      <c r="F17" s="99">
        <v>595</v>
      </c>
      <c r="G17" s="105"/>
      <c r="H17" s="154">
        <v>5995</v>
      </c>
      <c r="I17" s="151">
        <v>595</v>
      </c>
      <c r="K17" s="30" t="s">
        <v>40</v>
      </c>
      <c r="L17" s="16" t="s">
        <v>81</v>
      </c>
      <c r="M17" s="27" t="s">
        <v>44</v>
      </c>
      <c r="N17" s="58"/>
      <c r="O17" s="60">
        <v>5000</v>
      </c>
      <c r="P17" s="61">
        <v>173.65</v>
      </c>
      <c r="Q17" s="61">
        <f t="shared" si="0"/>
        <v>738.01250000000005</v>
      </c>
      <c r="R17" s="62" t="e">
        <f>P17*#REF!</f>
        <v>#REF!</v>
      </c>
      <c r="S17" s="61" t="e">
        <f>R17*#REF!</f>
        <v>#REF!</v>
      </c>
      <c r="T17" s="61" t="e">
        <f>Z17*#REF!</f>
        <v>#REF!</v>
      </c>
      <c r="U17" s="63" t="e">
        <f t="shared" si="3"/>
        <v>#REF!</v>
      </c>
      <c r="V17" s="64" t="e">
        <f t="shared" si="1"/>
        <v>#REF!</v>
      </c>
      <c r="W17" s="64" t="e">
        <f>#REF!-P17</f>
        <v>#REF!</v>
      </c>
      <c r="X17" s="64">
        <f>AF17-P17</f>
        <v>-173.65</v>
      </c>
      <c r="Y17" s="64">
        <f>AH17-P17</f>
        <v>-173.65</v>
      </c>
      <c r="Z17" s="65">
        <f>P17*5.25</f>
        <v>911.66250000000002</v>
      </c>
      <c r="AA17" s="66">
        <f t="shared" si="2"/>
        <v>0.18233250000000001</v>
      </c>
      <c r="AB17" s="66">
        <v>50</v>
      </c>
      <c r="AC17" s="66"/>
    </row>
    <row r="18" spans="1:29" ht="17" customHeight="1">
      <c r="A18" s="120" t="s">
        <v>4</v>
      </c>
      <c r="B18" s="25">
        <v>5995</v>
      </c>
      <c r="C18" s="36">
        <v>795</v>
      </c>
      <c r="D18" s="14"/>
      <c r="E18" s="25">
        <v>6995</v>
      </c>
      <c r="F18" s="100">
        <v>795</v>
      </c>
      <c r="G18" s="105"/>
      <c r="H18" s="157">
        <v>7995</v>
      </c>
      <c r="I18" s="152">
        <v>795</v>
      </c>
      <c r="K18" s="19" t="s">
        <v>80</v>
      </c>
      <c r="N18" s="68" t="s">
        <v>85</v>
      </c>
      <c r="O18" s="70">
        <v>1000</v>
      </c>
      <c r="P18" s="71">
        <v>74.22</v>
      </c>
      <c r="Q18" s="71">
        <f t="shared" si="0"/>
        <v>304.30200000000002</v>
      </c>
      <c r="R18" s="72" t="e">
        <f>P18*#REF!</f>
        <v>#REF!</v>
      </c>
      <c r="S18" s="71" t="e">
        <f>R18*#REF!</f>
        <v>#REF!</v>
      </c>
      <c r="T18" s="71" t="e">
        <f>Z18*#REF!</f>
        <v>#REF!</v>
      </c>
      <c r="U18" s="73" t="e">
        <f t="shared" si="3"/>
        <v>#REF!</v>
      </c>
      <c r="V18" s="74" t="e">
        <f t="shared" si="1"/>
        <v>#REF!</v>
      </c>
      <c r="W18" s="55" t="e">
        <f>#REF!-P18</f>
        <v>#REF!</v>
      </c>
      <c r="X18" s="55">
        <f>AF18-P18</f>
        <v>-74.22</v>
      </c>
      <c r="Y18" s="55">
        <f>AH18-P18</f>
        <v>-74.22</v>
      </c>
      <c r="Z18" s="75">
        <f>P18*5.1</f>
        <v>378.52199999999999</v>
      </c>
      <c r="AA18" s="76">
        <f t="shared" si="2"/>
        <v>0.37852199999999997</v>
      </c>
      <c r="AB18" s="57">
        <v>40</v>
      </c>
      <c r="AC18" s="57">
        <v>95</v>
      </c>
    </row>
    <row r="19" spans="1:29" ht="17" customHeight="1">
      <c r="A19" s="121" t="s">
        <v>27</v>
      </c>
      <c r="B19" s="6">
        <v>995</v>
      </c>
      <c r="C19" s="37">
        <v>395</v>
      </c>
      <c r="D19" s="24"/>
      <c r="E19" s="6">
        <v>1095</v>
      </c>
      <c r="F19" s="101">
        <v>495</v>
      </c>
      <c r="G19" s="104"/>
      <c r="H19" s="153">
        <v>1195</v>
      </c>
      <c r="I19" s="150">
        <v>595</v>
      </c>
      <c r="K19" s="19" t="s">
        <v>82</v>
      </c>
      <c r="N19" s="58" t="s">
        <v>48</v>
      </c>
      <c r="O19" s="69">
        <v>2500</v>
      </c>
      <c r="P19" s="52">
        <v>126.6</v>
      </c>
      <c r="Q19" s="52">
        <f t="shared" si="0"/>
        <v>519.05999999999995</v>
      </c>
      <c r="R19" s="53" t="e">
        <f>P19*#REF!</f>
        <v>#REF!</v>
      </c>
      <c r="S19" s="52" t="e">
        <f>R19*#REF!</f>
        <v>#REF!</v>
      </c>
      <c r="T19" s="52" t="e">
        <f>Z19*#REF!</f>
        <v>#REF!</v>
      </c>
      <c r="U19" s="54" t="e">
        <f t="shared" si="3"/>
        <v>#REF!</v>
      </c>
      <c r="V19" s="55" t="e">
        <f t="shared" si="1"/>
        <v>#REF!</v>
      </c>
      <c r="W19" s="55" t="e">
        <f>#REF!-P19</f>
        <v>#REF!</v>
      </c>
      <c r="X19" s="55">
        <f>AF19-P19</f>
        <v>-126.6</v>
      </c>
      <c r="Y19" s="55">
        <f>AH19-P19</f>
        <v>-126.6</v>
      </c>
      <c r="Z19" s="56">
        <f>P19*5.1</f>
        <v>645.66</v>
      </c>
      <c r="AA19" s="57">
        <f t="shared" si="2"/>
        <v>0.25826399999999999</v>
      </c>
      <c r="AB19" s="57">
        <v>55</v>
      </c>
      <c r="AC19" s="57"/>
    </row>
    <row r="20" spans="1:29" ht="17" customHeight="1" thickBot="1">
      <c r="A20" s="122" t="s">
        <v>28</v>
      </c>
      <c r="B20" s="7">
        <v>995</v>
      </c>
      <c r="C20" s="38">
        <v>695</v>
      </c>
      <c r="D20" s="18"/>
      <c r="E20" s="7">
        <v>1095</v>
      </c>
      <c r="F20" s="102">
        <v>895</v>
      </c>
      <c r="G20" s="106"/>
      <c r="H20" s="155">
        <v>1195</v>
      </c>
      <c r="I20" s="152">
        <v>1095</v>
      </c>
      <c r="K20" s="19" t="s">
        <v>53</v>
      </c>
      <c r="N20" s="58"/>
      <c r="O20" s="60">
        <v>5000</v>
      </c>
      <c r="P20" s="61">
        <v>201.2</v>
      </c>
      <c r="Q20" s="61">
        <f t="shared" si="0"/>
        <v>855.09999999999991</v>
      </c>
      <c r="R20" s="62" t="e">
        <f>P20*#REF!</f>
        <v>#REF!</v>
      </c>
      <c r="S20" s="61" t="e">
        <f>R20*#REF!</f>
        <v>#REF!</v>
      </c>
      <c r="T20" s="61" t="e">
        <f>Z20*#REF!</f>
        <v>#REF!</v>
      </c>
      <c r="U20" s="63" t="e">
        <f t="shared" si="3"/>
        <v>#REF!</v>
      </c>
      <c r="V20" s="64" t="e">
        <f t="shared" si="1"/>
        <v>#REF!</v>
      </c>
      <c r="W20" s="64" t="e">
        <f>#REF!-P20</f>
        <v>#REF!</v>
      </c>
      <c r="X20" s="64">
        <f>AF20-P20</f>
        <v>-201.2</v>
      </c>
      <c r="Y20" s="64">
        <f>AH20-P20</f>
        <v>-201.2</v>
      </c>
      <c r="Z20" s="65">
        <f>P20*5.25</f>
        <v>1056.3</v>
      </c>
      <c r="AA20" s="66">
        <f t="shared" si="2"/>
        <v>0.21126</v>
      </c>
      <c r="AB20" s="66">
        <v>75</v>
      </c>
      <c r="AC20" s="66"/>
    </row>
    <row r="21" spans="1:29" ht="17" customHeight="1">
      <c r="A21" s="123" t="s">
        <v>30</v>
      </c>
      <c r="B21" s="26">
        <v>1195</v>
      </c>
      <c r="C21" s="39">
        <v>55</v>
      </c>
      <c r="D21" s="14"/>
      <c r="E21" s="26">
        <v>1395</v>
      </c>
      <c r="F21" s="103">
        <v>55</v>
      </c>
      <c r="G21" s="105"/>
      <c r="H21" s="158">
        <v>1595</v>
      </c>
      <c r="I21" s="156">
        <v>55</v>
      </c>
      <c r="N21" s="68" t="s">
        <v>86</v>
      </c>
      <c r="O21" s="70">
        <v>1000</v>
      </c>
      <c r="P21" s="71">
        <v>91.38</v>
      </c>
      <c r="Q21" s="71">
        <f t="shared" si="0"/>
        <v>374.65799999999996</v>
      </c>
      <c r="R21" s="72" t="e">
        <f>P21*#REF!</f>
        <v>#REF!</v>
      </c>
      <c r="S21" s="71" t="e">
        <f>R21*#REF!</f>
        <v>#REF!</v>
      </c>
      <c r="T21" s="71" t="e">
        <f>Z21*#REF!</f>
        <v>#REF!</v>
      </c>
      <c r="U21" s="73" t="e">
        <f t="shared" si="3"/>
        <v>#REF!</v>
      </c>
      <c r="V21" s="74" t="e">
        <f t="shared" si="1"/>
        <v>#REF!</v>
      </c>
      <c r="W21" s="55" t="e">
        <f>#REF!-P21</f>
        <v>#REF!</v>
      </c>
      <c r="X21" s="55">
        <f>AF21-P21</f>
        <v>-91.38</v>
      </c>
      <c r="Y21" s="55">
        <f>AH21-P21</f>
        <v>-91.38</v>
      </c>
      <c r="Z21" s="75">
        <f>P21*5.1</f>
        <v>466.03799999999995</v>
      </c>
      <c r="AA21" s="76">
        <f t="shared" si="2"/>
        <v>0.46603799999999995</v>
      </c>
      <c r="AB21" s="57">
        <v>40</v>
      </c>
      <c r="AC21" s="57">
        <v>125</v>
      </c>
    </row>
    <row r="22" spans="1:29" ht="17" customHeight="1">
      <c r="A22" s="122" t="s">
        <v>31</v>
      </c>
      <c r="B22" s="7">
        <v>3995</v>
      </c>
      <c r="C22" s="38">
        <v>195</v>
      </c>
      <c r="D22" s="18"/>
      <c r="E22" s="7">
        <v>5995</v>
      </c>
      <c r="F22" s="102">
        <v>195</v>
      </c>
      <c r="G22" s="106"/>
      <c r="H22" s="155">
        <v>7995</v>
      </c>
      <c r="I22" s="152">
        <v>195</v>
      </c>
      <c r="N22" s="58" t="s">
        <v>48</v>
      </c>
      <c r="O22" s="69">
        <v>2500</v>
      </c>
      <c r="P22" s="52">
        <v>155.4</v>
      </c>
      <c r="Q22" s="52">
        <f t="shared" si="0"/>
        <v>637.14</v>
      </c>
      <c r="R22" s="53" t="e">
        <f>P22*#REF!</f>
        <v>#REF!</v>
      </c>
      <c r="S22" s="52" t="e">
        <f>R22*#REF!</f>
        <v>#REF!</v>
      </c>
      <c r="T22" s="52" t="e">
        <f>Z22*#REF!</f>
        <v>#REF!</v>
      </c>
      <c r="U22" s="54" t="e">
        <f t="shared" si="3"/>
        <v>#REF!</v>
      </c>
      <c r="V22" s="55" t="e">
        <f t="shared" si="1"/>
        <v>#REF!</v>
      </c>
      <c r="W22" s="55" t="e">
        <f>#REF!-P22</f>
        <v>#REF!</v>
      </c>
      <c r="X22" s="55">
        <f>AF22-P22</f>
        <v>-155.4</v>
      </c>
      <c r="Y22" s="55">
        <f>AH22-P22</f>
        <v>-155.4</v>
      </c>
      <c r="Z22" s="56">
        <f>P22*5.1</f>
        <v>792.54</v>
      </c>
      <c r="AA22" s="57">
        <f t="shared" si="2"/>
        <v>0.31701599999999996</v>
      </c>
      <c r="AB22" s="57">
        <v>65</v>
      </c>
      <c r="AC22" s="57"/>
    </row>
    <row r="23" spans="1:29" ht="17" customHeight="1" thickBot="1">
      <c r="N23" s="58"/>
      <c r="O23" s="60">
        <v>5000</v>
      </c>
      <c r="P23" s="61">
        <v>246.8</v>
      </c>
      <c r="Q23" s="61">
        <f t="shared" si="0"/>
        <v>1048.9000000000001</v>
      </c>
      <c r="R23" s="62" t="e">
        <f>P23*#REF!</f>
        <v>#REF!</v>
      </c>
      <c r="S23" s="61" t="e">
        <f>R23*#REF!</f>
        <v>#REF!</v>
      </c>
      <c r="T23" s="61" t="e">
        <f>Z23*#REF!</f>
        <v>#REF!</v>
      </c>
      <c r="U23" s="63" t="e">
        <f t="shared" si="3"/>
        <v>#REF!</v>
      </c>
      <c r="V23" s="64" t="e">
        <f t="shared" si="1"/>
        <v>#REF!</v>
      </c>
      <c r="W23" s="64" t="e">
        <f>#REF!-P23</f>
        <v>#REF!</v>
      </c>
      <c r="X23" s="64">
        <f>AF23-P23</f>
        <v>-246.8</v>
      </c>
      <c r="Y23" s="64">
        <f>AH23-P23</f>
        <v>-246.8</v>
      </c>
      <c r="Z23" s="65">
        <f>P23*5.25</f>
        <v>1295.7</v>
      </c>
      <c r="AA23" s="66">
        <f t="shared" si="2"/>
        <v>0.25913999999999998</v>
      </c>
      <c r="AB23" s="66">
        <v>100</v>
      </c>
      <c r="AC23" s="66"/>
    </row>
    <row r="24" spans="1:29" ht="17" customHeight="1">
      <c r="A24" s="144" t="s">
        <v>73</v>
      </c>
      <c r="B24" s="136" t="s">
        <v>114</v>
      </c>
      <c r="C24" s="137"/>
      <c r="D24" s="107"/>
      <c r="E24" s="138" t="s">
        <v>117</v>
      </c>
      <c r="F24" s="140"/>
      <c r="G24" s="127"/>
      <c r="H24" s="141" t="s">
        <v>118</v>
      </c>
      <c r="I24" s="135"/>
      <c r="N24" s="68" t="s">
        <v>87</v>
      </c>
      <c r="O24" s="70">
        <v>1000</v>
      </c>
      <c r="P24" s="71">
        <v>129.30000000000001</v>
      </c>
      <c r="Q24" s="71">
        <f t="shared" si="0"/>
        <v>530.13000000000011</v>
      </c>
      <c r="R24" s="72" t="e">
        <f>P24*#REF!</f>
        <v>#REF!</v>
      </c>
      <c r="S24" s="71" t="e">
        <f>R24*#REF!</f>
        <v>#REF!</v>
      </c>
      <c r="T24" s="71" t="e">
        <f>Z24*#REF!</f>
        <v>#REF!</v>
      </c>
      <c r="U24" s="73" t="e">
        <f t="shared" si="3"/>
        <v>#REF!</v>
      </c>
      <c r="V24" s="74" t="e">
        <f t="shared" si="1"/>
        <v>#REF!</v>
      </c>
      <c r="W24" s="55" t="e">
        <f>#REF!-P24</f>
        <v>#REF!</v>
      </c>
      <c r="X24" s="55">
        <f>AF24-P24</f>
        <v>-129.30000000000001</v>
      </c>
      <c r="Y24" s="55">
        <f>AH24-P24</f>
        <v>-129.30000000000001</v>
      </c>
      <c r="Z24" s="75">
        <f>P24*5.1</f>
        <v>659.43000000000006</v>
      </c>
      <c r="AA24" s="76">
        <f t="shared" si="2"/>
        <v>0.65943000000000007</v>
      </c>
      <c r="AB24" s="57">
        <v>50</v>
      </c>
      <c r="AC24" s="57">
        <v>150</v>
      </c>
    </row>
    <row r="25" spans="1:29" ht="17" customHeight="1">
      <c r="A25" s="145"/>
      <c r="B25" s="113" t="s">
        <v>115</v>
      </c>
      <c r="C25" s="114" t="s">
        <v>116</v>
      </c>
      <c r="D25" s="116"/>
      <c r="E25" s="118" t="s">
        <v>115</v>
      </c>
      <c r="F25" s="114" t="s">
        <v>116</v>
      </c>
      <c r="G25" s="131"/>
      <c r="H25" s="124" t="s">
        <v>115</v>
      </c>
      <c r="I25" s="113" t="s">
        <v>116</v>
      </c>
      <c r="N25" s="58" t="s">
        <v>48</v>
      </c>
      <c r="O25" s="69">
        <v>2500</v>
      </c>
      <c r="P25" s="52">
        <v>219.53</v>
      </c>
      <c r="Q25" s="52">
        <f t="shared" si="0"/>
        <v>900.07299999999987</v>
      </c>
      <c r="R25" s="53" t="e">
        <f>P25*#REF!</f>
        <v>#REF!</v>
      </c>
      <c r="S25" s="52" t="e">
        <f>R25*#REF!</f>
        <v>#REF!</v>
      </c>
      <c r="T25" s="52" t="e">
        <f>Z25*#REF!</f>
        <v>#REF!</v>
      </c>
      <c r="U25" s="54" t="e">
        <f t="shared" si="3"/>
        <v>#REF!</v>
      </c>
      <c r="V25" s="55" t="e">
        <f t="shared" si="1"/>
        <v>#REF!</v>
      </c>
      <c r="W25" s="55" t="e">
        <f>#REF!-P25</f>
        <v>#REF!</v>
      </c>
      <c r="X25" s="55">
        <f>AF25-P25</f>
        <v>-219.53</v>
      </c>
      <c r="Y25" s="55">
        <f>AH25-P25</f>
        <v>-219.53</v>
      </c>
      <c r="Z25" s="56">
        <f>P25*5.1</f>
        <v>1119.6029999999998</v>
      </c>
      <c r="AA25" s="57">
        <f t="shared" si="2"/>
        <v>0.44784119999999994</v>
      </c>
      <c r="AB25" s="57">
        <v>75</v>
      </c>
      <c r="AC25" s="57"/>
    </row>
    <row r="26" spans="1:29" ht="17" customHeight="1" thickBot="1">
      <c r="A26" s="108" t="s">
        <v>75</v>
      </c>
      <c r="B26" s="4">
        <v>995</v>
      </c>
      <c r="C26" s="3">
        <v>495</v>
      </c>
      <c r="D26" s="12"/>
      <c r="E26" s="4">
        <v>995</v>
      </c>
      <c r="F26" s="129">
        <v>595</v>
      </c>
      <c r="G26" s="128"/>
      <c r="H26" s="125">
        <v>995</v>
      </c>
      <c r="I26" s="4">
        <v>695</v>
      </c>
      <c r="K26" s="27" t="s">
        <v>78</v>
      </c>
      <c r="N26" s="58"/>
      <c r="O26" s="60">
        <v>5000</v>
      </c>
      <c r="P26" s="61">
        <v>349.43</v>
      </c>
      <c r="Q26" s="61">
        <f t="shared" si="0"/>
        <v>1485.0774999999999</v>
      </c>
      <c r="R26" s="62" t="e">
        <f>P26*#REF!</f>
        <v>#REF!</v>
      </c>
      <c r="S26" s="61" t="e">
        <f>R26*#REF!</f>
        <v>#REF!</v>
      </c>
      <c r="T26" s="61" t="e">
        <f>Z26*#REF!</f>
        <v>#REF!</v>
      </c>
      <c r="U26" s="63" t="e">
        <f t="shared" si="3"/>
        <v>#REF!</v>
      </c>
      <c r="V26" s="64" t="e">
        <f t="shared" si="1"/>
        <v>#REF!</v>
      </c>
      <c r="W26" s="64" t="e">
        <f>#REF!-P26</f>
        <v>#REF!</v>
      </c>
      <c r="X26" s="64">
        <f>AF26-P26</f>
        <v>-349.43</v>
      </c>
      <c r="Y26" s="64">
        <f>AH26-P26</f>
        <v>-349.43</v>
      </c>
      <c r="Z26" s="65">
        <f>P26*5.25</f>
        <v>1834.5074999999999</v>
      </c>
      <c r="AA26" s="66">
        <f t="shared" si="2"/>
        <v>0.36690149999999999</v>
      </c>
      <c r="AB26" s="66">
        <v>125</v>
      </c>
      <c r="AC26" s="66"/>
    </row>
    <row r="27" spans="1:29" ht="17" customHeight="1">
      <c r="A27" s="117" t="s">
        <v>74</v>
      </c>
      <c r="B27" s="110">
        <v>995</v>
      </c>
      <c r="C27" s="111">
        <v>895</v>
      </c>
      <c r="D27" s="116"/>
      <c r="E27" s="110">
        <v>995</v>
      </c>
      <c r="F27" s="130">
        <v>1095</v>
      </c>
      <c r="G27" s="106"/>
      <c r="H27" s="126">
        <v>995</v>
      </c>
      <c r="I27" s="110">
        <v>1295</v>
      </c>
      <c r="K27" s="27" t="s">
        <v>79</v>
      </c>
      <c r="N27" s="68" t="s">
        <v>88</v>
      </c>
      <c r="O27" s="70">
        <v>1000</v>
      </c>
      <c r="P27" s="71">
        <v>149.82</v>
      </c>
      <c r="Q27" s="71">
        <f t="shared" si="0"/>
        <v>614.26199999999994</v>
      </c>
      <c r="R27" s="72" t="e">
        <f>P27*#REF!</f>
        <v>#REF!</v>
      </c>
      <c r="S27" s="71" t="e">
        <f>R27*#REF!</f>
        <v>#REF!</v>
      </c>
      <c r="T27" s="71" t="e">
        <f>Z27*#REF!</f>
        <v>#REF!</v>
      </c>
      <c r="U27" s="73" t="e">
        <f t="shared" si="3"/>
        <v>#REF!</v>
      </c>
      <c r="V27" s="74" t="e">
        <f t="shared" si="1"/>
        <v>#REF!</v>
      </c>
      <c r="W27" s="55" t="e">
        <f>#REF!-P27</f>
        <v>#REF!</v>
      </c>
      <c r="X27" s="55">
        <f>AF27-P27</f>
        <v>-149.82</v>
      </c>
      <c r="Y27" s="55">
        <f>AH27-P27</f>
        <v>-149.82</v>
      </c>
      <c r="Z27" s="75">
        <f>P27*5.1</f>
        <v>764.08199999999988</v>
      </c>
      <c r="AA27" s="76">
        <f t="shared" si="2"/>
        <v>0.76408199999999993</v>
      </c>
      <c r="AB27" s="57">
        <v>65</v>
      </c>
      <c r="AC27" s="57">
        <v>175</v>
      </c>
    </row>
    <row r="28" spans="1:29" ht="17" customHeight="1">
      <c r="N28" s="50" t="s">
        <v>89</v>
      </c>
      <c r="O28" s="69">
        <v>2500</v>
      </c>
      <c r="P28" s="52">
        <v>254.04</v>
      </c>
      <c r="Q28" s="52">
        <f t="shared" si="0"/>
        <v>1041.5639999999999</v>
      </c>
      <c r="R28" s="53" t="e">
        <f>P28*#REF!</f>
        <v>#REF!</v>
      </c>
      <c r="S28" s="52" t="e">
        <f>R28*#REF!</f>
        <v>#REF!</v>
      </c>
      <c r="T28" s="52" t="e">
        <f>Z28*#REF!</f>
        <v>#REF!</v>
      </c>
      <c r="U28" s="54" t="e">
        <f t="shared" si="3"/>
        <v>#REF!</v>
      </c>
      <c r="V28" s="55" t="e">
        <f t="shared" si="1"/>
        <v>#REF!</v>
      </c>
      <c r="W28" s="55" t="e">
        <f>#REF!-P28</f>
        <v>#REF!</v>
      </c>
      <c r="X28" s="55">
        <f>AF28-P28</f>
        <v>-254.04</v>
      </c>
      <c r="Y28" s="55">
        <f>AH28-P28</f>
        <v>-254.04</v>
      </c>
      <c r="Z28" s="56">
        <f>P28*5.1</f>
        <v>1295.6039999999998</v>
      </c>
      <c r="AA28" s="57">
        <f t="shared" si="2"/>
        <v>0.51824159999999997</v>
      </c>
      <c r="AB28" s="57">
        <v>95</v>
      </c>
      <c r="AC28" s="57"/>
    </row>
    <row r="29" spans="1:29" ht="17" customHeight="1" thickBot="1">
      <c r="A29" s="142" t="s">
        <v>68</v>
      </c>
      <c r="B29" s="136" t="s">
        <v>114</v>
      </c>
      <c r="C29" s="137"/>
      <c r="D29" s="107"/>
      <c r="E29" s="138" t="s">
        <v>117</v>
      </c>
      <c r="F29" s="139"/>
      <c r="G29" s="107"/>
      <c r="H29" s="134" t="s">
        <v>118</v>
      </c>
      <c r="I29" s="135"/>
      <c r="N29" s="58" t="s">
        <v>48</v>
      </c>
      <c r="O29" s="60">
        <v>5000</v>
      </c>
      <c r="P29" s="61">
        <v>404.24</v>
      </c>
      <c r="Q29" s="61">
        <f t="shared" si="0"/>
        <v>1718.0200000000002</v>
      </c>
      <c r="R29" s="62" t="e">
        <f>P29*#REF!</f>
        <v>#REF!</v>
      </c>
      <c r="S29" s="61" t="e">
        <f>R29*#REF!</f>
        <v>#REF!</v>
      </c>
      <c r="T29" s="61" t="e">
        <f>Z29*#REF!</f>
        <v>#REF!</v>
      </c>
      <c r="U29" s="63" t="e">
        <f t="shared" si="3"/>
        <v>#REF!</v>
      </c>
      <c r="V29" s="64" t="e">
        <f t="shared" si="1"/>
        <v>#REF!</v>
      </c>
      <c r="W29" s="64" t="e">
        <f>#REF!-P29</f>
        <v>#REF!</v>
      </c>
      <c r="X29" s="64">
        <f>AF29-P29</f>
        <v>-404.24</v>
      </c>
      <c r="Y29" s="64">
        <f>AH29-P29</f>
        <v>-404.24</v>
      </c>
      <c r="Z29" s="65">
        <f>P29*5.25</f>
        <v>2122.2600000000002</v>
      </c>
      <c r="AA29" s="66">
        <f t="shared" si="2"/>
        <v>0.42445200000000005</v>
      </c>
      <c r="AB29" s="66">
        <v>135</v>
      </c>
      <c r="AC29" s="66"/>
    </row>
    <row r="30" spans="1:29" ht="17" customHeight="1">
      <c r="A30" s="143"/>
      <c r="B30" s="113" t="s">
        <v>115</v>
      </c>
      <c r="C30" s="114" t="s">
        <v>116</v>
      </c>
      <c r="D30" s="116"/>
      <c r="E30" s="115" t="s">
        <v>115</v>
      </c>
      <c r="F30" s="111" t="s">
        <v>116</v>
      </c>
      <c r="G30" s="116"/>
      <c r="H30" s="111" t="s">
        <v>115</v>
      </c>
      <c r="I30" s="111" t="s">
        <v>116</v>
      </c>
      <c r="N30" s="77" t="s">
        <v>90</v>
      </c>
      <c r="O30" s="78">
        <v>1000</v>
      </c>
      <c r="P30" s="71">
        <v>77.7</v>
      </c>
      <c r="Q30" s="71">
        <f t="shared" si="0"/>
        <v>139.86000000000001</v>
      </c>
      <c r="R30" s="72" t="e">
        <f>P30*#REF!</f>
        <v>#REF!</v>
      </c>
      <c r="S30" s="71" t="e">
        <f>R30*#REF!</f>
        <v>#REF!</v>
      </c>
      <c r="T30" s="71" t="e">
        <f>Z30*#REF!</f>
        <v>#REF!</v>
      </c>
      <c r="U30" s="73" t="e">
        <f t="shared" si="3"/>
        <v>#REF!</v>
      </c>
      <c r="V30" s="74" t="e">
        <f t="shared" si="1"/>
        <v>#REF!</v>
      </c>
      <c r="W30" s="55" t="e">
        <f>#REF!-P30</f>
        <v>#REF!</v>
      </c>
      <c r="X30" s="55">
        <f>AF30-P30</f>
        <v>-77.7</v>
      </c>
      <c r="Y30" s="55">
        <f>AH30-P30</f>
        <v>-77.7</v>
      </c>
      <c r="Z30" s="75">
        <f>P30*2.8</f>
        <v>217.56</v>
      </c>
      <c r="AA30" s="76">
        <f t="shared" si="2"/>
        <v>0.21756</v>
      </c>
      <c r="AB30" s="57">
        <v>20</v>
      </c>
      <c r="AC30" s="57">
        <v>50</v>
      </c>
    </row>
    <row r="31" spans="1:29" ht="17" customHeight="1">
      <c r="A31" s="108" t="s">
        <v>97</v>
      </c>
      <c r="B31" s="4">
        <v>1595</v>
      </c>
      <c r="C31" s="3">
        <v>495</v>
      </c>
      <c r="D31" s="12"/>
      <c r="E31" s="4">
        <v>1595</v>
      </c>
      <c r="F31" s="4">
        <v>495</v>
      </c>
      <c r="G31" s="12"/>
      <c r="H31" s="4">
        <v>1595</v>
      </c>
      <c r="I31" s="4">
        <v>495</v>
      </c>
      <c r="N31" s="58" t="s">
        <v>49</v>
      </c>
      <c r="O31" s="51">
        <v>2500</v>
      </c>
      <c r="P31" s="52">
        <v>126.38</v>
      </c>
      <c r="Q31" s="52">
        <f t="shared" si="0"/>
        <v>189.57</v>
      </c>
      <c r="R31" s="53" t="e">
        <f>P31*#REF!</f>
        <v>#REF!</v>
      </c>
      <c r="S31" s="52" t="e">
        <f>R31*#REF!</f>
        <v>#REF!</v>
      </c>
      <c r="T31" s="52" t="e">
        <f>Z31*#REF!</f>
        <v>#REF!</v>
      </c>
      <c r="U31" s="54" t="e">
        <f t="shared" si="3"/>
        <v>#REF!</v>
      </c>
      <c r="V31" s="55" t="e">
        <f t="shared" si="1"/>
        <v>#REF!</v>
      </c>
      <c r="W31" s="55" t="e">
        <f>#REF!-P31</f>
        <v>#REF!</v>
      </c>
      <c r="X31" s="55">
        <f>AF31-P31</f>
        <v>-126.38</v>
      </c>
      <c r="Y31" s="55">
        <f>AH31-P31</f>
        <v>-126.38</v>
      </c>
      <c r="Z31" s="56">
        <f>P31*2.5</f>
        <v>315.95</v>
      </c>
      <c r="AA31" s="57">
        <f t="shared" si="2"/>
        <v>0.12637999999999999</v>
      </c>
      <c r="AB31" s="57">
        <v>25</v>
      </c>
      <c r="AC31" s="57"/>
    </row>
    <row r="32" spans="1:29" ht="17" customHeight="1" thickBot="1">
      <c r="A32" s="108" t="s">
        <v>98</v>
      </c>
      <c r="B32" s="4">
        <v>1595</v>
      </c>
      <c r="C32" s="3">
        <v>495</v>
      </c>
      <c r="D32" s="12"/>
      <c r="E32" s="4">
        <v>1595</v>
      </c>
      <c r="F32" s="4">
        <v>495</v>
      </c>
      <c r="G32" s="12"/>
      <c r="H32" s="4">
        <v>1595</v>
      </c>
      <c r="I32" s="4">
        <v>495</v>
      </c>
      <c r="N32" s="59"/>
      <c r="O32" s="60">
        <v>5000</v>
      </c>
      <c r="P32" s="61">
        <v>160.69</v>
      </c>
      <c r="Q32" s="61">
        <f t="shared" si="0"/>
        <v>289.24199999999996</v>
      </c>
      <c r="R32" s="62" t="e">
        <f>P32*#REF!</f>
        <v>#REF!</v>
      </c>
      <c r="S32" s="61" t="e">
        <f>R32*#REF!</f>
        <v>#REF!</v>
      </c>
      <c r="T32" s="61" t="e">
        <f>Z32*#REF!</f>
        <v>#REF!</v>
      </c>
      <c r="U32" s="63" t="e">
        <f t="shared" si="3"/>
        <v>#REF!</v>
      </c>
      <c r="V32" s="64" t="e">
        <f t="shared" si="1"/>
        <v>#REF!</v>
      </c>
      <c r="W32" s="64" t="e">
        <f>#REF!-P32</f>
        <v>#REF!</v>
      </c>
      <c r="X32" s="64">
        <f>AF32-P32</f>
        <v>-160.69</v>
      </c>
      <c r="Y32" s="64">
        <f>AH32-P32</f>
        <v>-160.69</v>
      </c>
      <c r="Z32" s="65">
        <f>P32*2.8</f>
        <v>449.93199999999996</v>
      </c>
      <c r="AA32" s="66">
        <f t="shared" si="2"/>
        <v>8.9986399999999994E-2</v>
      </c>
      <c r="AB32" s="66">
        <v>25</v>
      </c>
      <c r="AC32" s="66"/>
    </row>
    <row r="33" spans="1:29" ht="17" customHeight="1">
      <c r="A33" s="108" t="s">
        <v>99</v>
      </c>
      <c r="B33" s="4">
        <v>1095</v>
      </c>
      <c r="C33" s="3">
        <v>295</v>
      </c>
      <c r="D33" s="12"/>
      <c r="E33" s="4">
        <v>1095</v>
      </c>
      <c r="F33" s="4">
        <v>295</v>
      </c>
      <c r="G33" s="12"/>
      <c r="H33" s="4">
        <v>1095</v>
      </c>
      <c r="I33" s="4">
        <v>295</v>
      </c>
      <c r="N33" s="67" t="s">
        <v>91</v>
      </c>
      <c r="O33" s="51">
        <v>500</v>
      </c>
      <c r="P33" s="52">
        <v>98.81</v>
      </c>
      <c r="Q33" s="52">
        <f t="shared" si="0"/>
        <v>177.858</v>
      </c>
      <c r="R33" s="53" t="e">
        <f>P33*#REF!</f>
        <v>#REF!</v>
      </c>
      <c r="S33" s="52" t="e">
        <f>R33*#REF!</f>
        <v>#REF!</v>
      </c>
      <c r="T33" s="52" t="e">
        <f>Z33*#REF!</f>
        <v>#REF!</v>
      </c>
      <c r="U33" s="54" t="e">
        <f t="shared" si="3"/>
        <v>#REF!</v>
      </c>
      <c r="V33" s="55" t="e">
        <f t="shared" si="1"/>
        <v>#REF!</v>
      </c>
      <c r="W33" s="55" t="e">
        <f>#REF!-P33</f>
        <v>#REF!</v>
      </c>
      <c r="X33" s="55">
        <f>AF33-P33</f>
        <v>-98.81</v>
      </c>
      <c r="Y33" s="55">
        <f>AH33-P33</f>
        <v>-98.81</v>
      </c>
      <c r="Z33" s="56">
        <f>P33*2.8</f>
        <v>276.66800000000001</v>
      </c>
      <c r="AA33" s="57">
        <f t="shared" si="2"/>
        <v>0.55333600000000005</v>
      </c>
      <c r="AB33" s="57">
        <v>15</v>
      </c>
      <c r="AC33" s="76">
        <v>50</v>
      </c>
    </row>
    <row r="34" spans="1:29" ht="17" customHeight="1">
      <c r="A34" s="108" t="s">
        <v>100</v>
      </c>
      <c r="B34" s="4">
        <v>1095</v>
      </c>
      <c r="C34" s="3">
        <v>195</v>
      </c>
      <c r="D34" s="12"/>
      <c r="E34" s="4">
        <v>1095</v>
      </c>
      <c r="F34" s="4">
        <v>195</v>
      </c>
      <c r="G34" s="12"/>
      <c r="H34" s="4">
        <v>1095</v>
      </c>
      <c r="I34" s="4">
        <v>195</v>
      </c>
      <c r="N34" s="58" t="s">
        <v>49</v>
      </c>
      <c r="O34" s="51">
        <v>1000</v>
      </c>
      <c r="P34" s="52">
        <v>118</v>
      </c>
      <c r="Q34" s="52">
        <f t="shared" si="0"/>
        <v>236</v>
      </c>
      <c r="R34" s="53" t="e">
        <f>P34*#REF!</f>
        <v>#REF!</v>
      </c>
      <c r="S34" s="52" t="e">
        <f>R34*#REF!</f>
        <v>#REF!</v>
      </c>
      <c r="T34" s="52" t="e">
        <f>Z34*#REF!</f>
        <v>#REF!</v>
      </c>
      <c r="U34" s="54" t="e">
        <f t="shared" si="3"/>
        <v>#REF!</v>
      </c>
      <c r="V34" s="55" t="e">
        <f t="shared" si="1"/>
        <v>#REF!</v>
      </c>
      <c r="W34" s="55" t="e">
        <f>#REF!-P34</f>
        <v>#REF!</v>
      </c>
      <c r="X34" s="55">
        <f>AF34-P34</f>
        <v>-118</v>
      </c>
      <c r="Y34" s="55">
        <f>AH34-P34</f>
        <v>-118</v>
      </c>
      <c r="Z34" s="56">
        <f>P34*3</f>
        <v>354</v>
      </c>
      <c r="AA34" s="57">
        <f t="shared" si="2"/>
        <v>0.35399999999999998</v>
      </c>
      <c r="AB34" s="57">
        <v>20</v>
      </c>
      <c r="AC34" s="57"/>
    </row>
    <row r="35" spans="1:29" ht="17" customHeight="1" thickBot="1">
      <c r="A35" s="108" t="s">
        <v>32</v>
      </c>
      <c r="B35" s="4">
        <v>1095</v>
      </c>
      <c r="C35" s="3">
        <v>295</v>
      </c>
      <c r="D35" s="12"/>
      <c r="E35" s="4">
        <v>1095</v>
      </c>
      <c r="F35" s="4">
        <v>295</v>
      </c>
      <c r="G35" s="12"/>
      <c r="H35" s="4">
        <v>1095</v>
      </c>
      <c r="I35" s="4">
        <v>295</v>
      </c>
      <c r="N35" s="59"/>
      <c r="O35" s="60">
        <v>2500</v>
      </c>
      <c r="P35" s="61">
        <v>219.99</v>
      </c>
      <c r="Q35" s="61">
        <f t="shared" si="0"/>
        <v>439.98</v>
      </c>
      <c r="R35" s="62" t="e">
        <f>P35*#REF!</f>
        <v>#REF!</v>
      </c>
      <c r="S35" s="61" t="e">
        <f>R35*#REF!</f>
        <v>#REF!</v>
      </c>
      <c r="T35" s="61" t="e">
        <f>Z35*#REF!</f>
        <v>#REF!</v>
      </c>
      <c r="U35" s="63" t="e">
        <f t="shared" si="3"/>
        <v>#REF!</v>
      </c>
      <c r="V35" s="64" t="e">
        <f t="shared" si="1"/>
        <v>#REF!</v>
      </c>
      <c r="W35" s="64" t="e">
        <f>#REF!-P35</f>
        <v>#REF!</v>
      </c>
      <c r="X35" s="64">
        <f>AF35-P35</f>
        <v>-219.99</v>
      </c>
      <c r="Y35" s="64">
        <f>AH35-P35</f>
        <v>-219.99</v>
      </c>
      <c r="Z35" s="65">
        <f>P35*3</f>
        <v>659.97</v>
      </c>
      <c r="AA35" s="66">
        <f t="shared" si="2"/>
        <v>0.263988</v>
      </c>
      <c r="AB35" s="66">
        <v>25</v>
      </c>
      <c r="AC35" s="66"/>
    </row>
    <row r="36" spans="1:29" ht="17" customHeight="1">
      <c r="A36" s="108" t="s">
        <v>33</v>
      </c>
      <c r="B36" s="4">
        <v>2595</v>
      </c>
      <c r="C36" s="3">
        <v>295</v>
      </c>
      <c r="D36" s="12"/>
      <c r="E36" s="4">
        <v>2595</v>
      </c>
      <c r="F36" s="4">
        <v>295</v>
      </c>
      <c r="G36" s="12"/>
      <c r="H36" s="4">
        <v>2595</v>
      </c>
      <c r="I36" s="4">
        <v>295</v>
      </c>
      <c r="N36" s="67" t="s">
        <v>92</v>
      </c>
      <c r="O36" s="51">
        <v>500</v>
      </c>
      <c r="P36" s="52">
        <v>114.68</v>
      </c>
      <c r="Q36" s="52">
        <f t="shared" si="0"/>
        <v>206.42399999999998</v>
      </c>
      <c r="R36" s="53" t="e">
        <f>P36*#REF!</f>
        <v>#REF!</v>
      </c>
      <c r="S36" s="52" t="e">
        <f>R36*#REF!</f>
        <v>#REF!</v>
      </c>
      <c r="T36" s="52" t="e">
        <f>Z36*#REF!</f>
        <v>#REF!</v>
      </c>
      <c r="U36" s="54" t="e">
        <f t="shared" si="3"/>
        <v>#REF!</v>
      </c>
      <c r="V36" s="55" t="e">
        <f t="shared" si="1"/>
        <v>#REF!</v>
      </c>
      <c r="W36" s="55" t="e">
        <f>#REF!-P36</f>
        <v>#REF!</v>
      </c>
      <c r="X36" s="55">
        <f>AF36-P36</f>
        <v>-114.68</v>
      </c>
      <c r="Y36" s="55">
        <f>AH36-P36</f>
        <v>-114.68</v>
      </c>
      <c r="Z36" s="56">
        <f>P36*2.8</f>
        <v>321.10399999999998</v>
      </c>
      <c r="AA36" s="57">
        <f t="shared" si="2"/>
        <v>0.642208</v>
      </c>
      <c r="AB36" s="57">
        <v>15</v>
      </c>
      <c r="AC36" s="76">
        <v>50</v>
      </c>
    </row>
    <row r="37" spans="1:29" ht="17" customHeight="1">
      <c r="A37" s="108" t="s">
        <v>59</v>
      </c>
      <c r="B37" s="4">
        <v>1095</v>
      </c>
      <c r="C37" s="3">
        <v>295</v>
      </c>
      <c r="D37" s="12"/>
      <c r="E37" s="4">
        <v>1095</v>
      </c>
      <c r="F37" s="4">
        <v>295</v>
      </c>
      <c r="G37" s="12"/>
      <c r="H37" s="4">
        <v>1095</v>
      </c>
      <c r="I37" s="4">
        <v>295</v>
      </c>
      <c r="N37" s="58" t="s">
        <v>48</v>
      </c>
      <c r="O37" s="51">
        <v>1000</v>
      </c>
      <c r="P37" s="52">
        <v>127.41</v>
      </c>
      <c r="Q37" s="52">
        <f t="shared" si="0"/>
        <v>293.04300000000001</v>
      </c>
      <c r="R37" s="53" t="e">
        <f>P37*#REF!</f>
        <v>#REF!</v>
      </c>
      <c r="S37" s="52" t="e">
        <f>R37*#REF!</f>
        <v>#REF!</v>
      </c>
      <c r="T37" s="52" t="e">
        <f>Z37*#REF!</f>
        <v>#REF!</v>
      </c>
      <c r="U37" s="54" t="e">
        <f t="shared" si="3"/>
        <v>#REF!</v>
      </c>
      <c r="V37" s="55" t="e">
        <f t="shared" si="1"/>
        <v>#REF!</v>
      </c>
      <c r="W37" s="55" t="e">
        <f>#REF!-P37</f>
        <v>#REF!</v>
      </c>
      <c r="X37" s="55">
        <f>AF37-P37</f>
        <v>-127.41</v>
      </c>
      <c r="Y37" s="55">
        <f>AH37-P37</f>
        <v>-127.41</v>
      </c>
      <c r="Z37" s="56">
        <f>P37*3.3</f>
        <v>420.45299999999997</v>
      </c>
      <c r="AA37" s="57">
        <f t="shared" si="2"/>
        <v>0.42045299999999997</v>
      </c>
      <c r="AB37" s="57">
        <v>20</v>
      </c>
      <c r="AC37" s="57"/>
    </row>
    <row r="38" spans="1:29" ht="17" customHeight="1" thickBot="1">
      <c r="A38" s="109" t="s">
        <v>34</v>
      </c>
      <c r="B38" s="110">
        <v>5995</v>
      </c>
      <c r="C38" s="111">
        <v>1995</v>
      </c>
      <c r="D38" s="112"/>
      <c r="E38" s="110">
        <v>5995</v>
      </c>
      <c r="F38" s="110">
        <v>1995</v>
      </c>
      <c r="G38" s="112"/>
      <c r="H38" s="110">
        <v>5995</v>
      </c>
      <c r="I38" s="110">
        <v>1995</v>
      </c>
      <c r="N38" s="59"/>
      <c r="O38" s="60">
        <v>2500</v>
      </c>
      <c r="P38" s="61">
        <v>234.51</v>
      </c>
      <c r="Q38" s="61">
        <f t="shared" si="0"/>
        <v>469.02</v>
      </c>
      <c r="R38" s="62" t="e">
        <f>P38*#REF!</f>
        <v>#REF!</v>
      </c>
      <c r="S38" s="61" t="e">
        <f>R38*#REF!</f>
        <v>#REF!</v>
      </c>
      <c r="T38" s="61" t="e">
        <f>Z38*#REF!</f>
        <v>#REF!</v>
      </c>
      <c r="U38" s="63" t="e">
        <f t="shared" si="3"/>
        <v>#REF!</v>
      </c>
      <c r="V38" s="64" t="e">
        <f t="shared" si="1"/>
        <v>#REF!</v>
      </c>
      <c r="W38" s="64" t="e">
        <f>#REF!-P38</f>
        <v>#REF!</v>
      </c>
      <c r="X38" s="64">
        <f>AF38-P38</f>
        <v>-234.51</v>
      </c>
      <c r="Y38" s="64">
        <f>AH38-P38</f>
        <v>-234.51</v>
      </c>
      <c r="Z38" s="65">
        <f>P38*3</f>
        <v>703.53</v>
      </c>
      <c r="AA38" s="66">
        <f t="shared" si="2"/>
        <v>0.281412</v>
      </c>
      <c r="AB38" s="66">
        <v>25</v>
      </c>
      <c r="AC38" s="66"/>
    </row>
    <row r="39" spans="1:29" ht="17" customHeight="1">
      <c r="N39" s="67" t="s">
        <v>93</v>
      </c>
      <c r="O39" s="51">
        <v>500</v>
      </c>
      <c r="P39" s="52">
        <v>113.42</v>
      </c>
      <c r="Q39" s="52">
        <f t="shared" si="0"/>
        <v>204.15599999999995</v>
      </c>
      <c r="R39" s="53" t="e">
        <f>P39*#REF!</f>
        <v>#REF!</v>
      </c>
      <c r="S39" s="52" t="e">
        <f>R39*#REF!</f>
        <v>#REF!</v>
      </c>
      <c r="T39" s="52" t="e">
        <f>Z39*#REF!</f>
        <v>#REF!</v>
      </c>
      <c r="U39" s="54" t="e">
        <f t="shared" si="3"/>
        <v>#REF!</v>
      </c>
      <c r="V39" s="55" t="e">
        <f t="shared" si="1"/>
        <v>#REF!</v>
      </c>
      <c r="W39" s="55" t="e">
        <f>#REF!-P39</f>
        <v>#REF!</v>
      </c>
      <c r="X39" s="55">
        <f>AF39-P39</f>
        <v>-113.42</v>
      </c>
      <c r="Y39" s="55">
        <f>AH39-P39</f>
        <v>-113.42</v>
      </c>
      <c r="Z39" s="56">
        <f>P39*2.8</f>
        <v>317.57599999999996</v>
      </c>
      <c r="AA39" s="57">
        <f t="shared" si="2"/>
        <v>0.63515199999999994</v>
      </c>
      <c r="AB39" s="57">
        <v>15</v>
      </c>
      <c r="AC39" s="76">
        <v>50</v>
      </c>
    </row>
    <row r="40" spans="1:29" ht="17" customHeight="1">
      <c r="A40" s="142" t="s">
        <v>121</v>
      </c>
      <c r="B40" s="136" t="s">
        <v>114</v>
      </c>
      <c r="C40" s="137"/>
      <c r="D40" s="107"/>
      <c r="E40" s="138" t="s">
        <v>117</v>
      </c>
      <c r="F40" s="139"/>
      <c r="G40" s="107"/>
      <c r="H40" s="134" t="s">
        <v>118</v>
      </c>
      <c r="I40" s="135"/>
      <c r="N40" s="67"/>
      <c r="O40" s="51">
        <v>1000</v>
      </c>
      <c r="P40" s="52">
        <v>131.16</v>
      </c>
      <c r="Q40" s="52">
        <f t="shared" si="0"/>
        <v>301.66800000000001</v>
      </c>
      <c r="R40" s="53" t="e">
        <f>P40*#REF!</f>
        <v>#REF!</v>
      </c>
      <c r="S40" s="52" t="e">
        <f>R40*#REF!</f>
        <v>#REF!</v>
      </c>
      <c r="T40" s="52" t="e">
        <f>Z40*#REF!</f>
        <v>#REF!</v>
      </c>
      <c r="U40" s="54" t="e">
        <f t="shared" si="3"/>
        <v>#REF!</v>
      </c>
      <c r="V40" s="55" t="e">
        <f t="shared" si="1"/>
        <v>#REF!</v>
      </c>
      <c r="W40" s="55" t="e">
        <f>#REF!-P40</f>
        <v>#REF!</v>
      </c>
      <c r="X40" s="55">
        <f>AF40-P40</f>
        <v>-131.16</v>
      </c>
      <c r="Y40" s="55">
        <f>AH40-P40</f>
        <v>-131.16</v>
      </c>
      <c r="Z40" s="56">
        <f>P40*3.3</f>
        <v>432.82799999999997</v>
      </c>
      <c r="AA40" s="57">
        <f t="shared" si="2"/>
        <v>0.43282799999999999</v>
      </c>
      <c r="AB40" s="57">
        <v>20</v>
      </c>
      <c r="AC40" s="57"/>
    </row>
    <row r="41" spans="1:29" ht="17" customHeight="1" thickBot="1">
      <c r="A41" s="143"/>
      <c r="B41" s="113" t="s">
        <v>115</v>
      </c>
      <c r="C41" s="114" t="s">
        <v>116</v>
      </c>
      <c r="D41" s="112"/>
      <c r="E41" s="115" t="s">
        <v>115</v>
      </c>
      <c r="F41" s="111" t="s">
        <v>116</v>
      </c>
      <c r="G41" s="116"/>
      <c r="H41" s="111" t="s">
        <v>115</v>
      </c>
      <c r="I41" s="111" t="s">
        <v>116</v>
      </c>
      <c r="N41" s="59"/>
      <c r="O41" s="60">
        <v>2500</v>
      </c>
      <c r="P41" s="61">
        <v>262.73</v>
      </c>
      <c r="Q41" s="61">
        <f t="shared" si="0"/>
        <v>525.46</v>
      </c>
      <c r="R41" s="62" t="e">
        <f>P41*#REF!</f>
        <v>#REF!</v>
      </c>
      <c r="S41" s="61" t="e">
        <f>R41*#REF!</f>
        <v>#REF!</v>
      </c>
      <c r="T41" s="61" t="e">
        <f>Z41*#REF!</f>
        <v>#REF!</v>
      </c>
      <c r="U41" s="63" t="e">
        <f t="shared" si="3"/>
        <v>#REF!</v>
      </c>
      <c r="V41" s="64" t="e">
        <f t="shared" si="1"/>
        <v>#REF!</v>
      </c>
      <c r="W41" s="64" t="e">
        <f>#REF!-P41</f>
        <v>#REF!</v>
      </c>
      <c r="X41" s="64">
        <f>AF41-P41</f>
        <v>-262.73</v>
      </c>
      <c r="Y41" s="64">
        <f>AH41-P41</f>
        <v>-262.73</v>
      </c>
      <c r="Z41" s="65">
        <f>P41*3</f>
        <v>788.19</v>
      </c>
      <c r="AA41" s="66">
        <f t="shared" si="2"/>
        <v>0.315276</v>
      </c>
      <c r="AB41" s="66">
        <v>25</v>
      </c>
      <c r="AC41" s="66"/>
    </row>
    <row r="42" spans="1:29" ht="17" customHeight="1">
      <c r="A42" s="108" t="s">
        <v>45</v>
      </c>
      <c r="B42" s="4">
        <v>50</v>
      </c>
      <c r="C42" s="3" t="s">
        <v>58</v>
      </c>
      <c r="D42" s="12"/>
      <c r="E42" s="4">
        <v>50</v>
      </c>
      <c r="F42" s="4" t="s">
        <v>29</v>
      </c>
      <c r="G42" s="12"/>
      <c r="H42" s="4">
        <v>50</v>
      </c>
      <c r="I42" s="4" t="s">
        <v>29</v>
      </c>
      <c r="N42" s="68" t="s">
        <v>94</v>
      </c>
      <c r="O42" s="51">
        <v>250</v>
      </c>
      <c r="P42" s="52">
        <v>64.400000000000006</v>
      </c>
      <c r="Q42" s="52">
        <f t="shared" si="0"/>
        <v>128.80000000000001</v>
      </c>
      <c r="R42" s="53" t="e">
        <f>P42*#REF!</f>
        <v>#REF!</v>
      </c>
      <c r="S42" s="52" t="e">
        <f>R42*#REF!</f>
        <v>#REF!</v>
      </c>
      <c r="T42" s="52" t="e">
        <f>Z42*#REF!</f>
        <v>#REF!</v>
      </c>
      <c r="U42" s="54" t="e">
        <f t="shared" si="3"/>
        <v>#REF!</v>
      </c>
      <c r="V42" s="55" t="e">
        <f t="shared" si="1"/>
        <v>#REF!</v>
      </c>
      <c r="W42" s="55" t="e">
        <f>#REF!-P42</f>
        <v>#REF!</v>
      </c>
      <c r="X42" s="55">
        <f>AF42-P42</f>
        <v>-64.400000000000006</v>
      </c>
      <c r="Y42" s="55">
        <f>AH42-P42</f>
        <v>-64.400000000000006</v>
      </c>
      <c r="Z42" s="56">
        <f>P42*3</f>
        <v>193.20000000000002</v>
      </c>
      <c r="AA42" s="57">
        <f t="shared" si="2"/>
        <v>0.77280000000000004</v>
      </c>
      <c r="AB42" s="57">
        <v>20</v>
      </c>
      <c r="AC42" s="76">
        <v>75</v>
      </c>
    </row>
    <row r="43" spans="1:29" ht="17" customHeight="1">
      <c r="A43" s="108" t="s">
        <v>46</v>
      </c>
      <c r="B43" s="4">
        <v>75</v>
      </c>
      <c r="C43" s="3" t="s">
        <v>58</v>
      </c>
      <c r="D43" s="12"/>
      <c r="E43" s="4">
        <v>75</v>
      </c>
      <c r="F43" s="4" t="s">
        <v>29</v>
      </c>
      <c r="G43" s="12"/>
      <c r="H43" s="4">
        <v>75</v>
      </c>
      <c r="I43" s="4" t="s">
        <v>29</v>
      </c>
      <c r="N43" s="58" t="s">
        <v>49</v>
      </c>
      <c r="O43" s="51">
        <v>500</v>
      </c>
      <c r="P43" s="52">
        <v>74.08</v>
      </c>
      <c r="Q43" s="52">
        <f t="shared" si="0"/>
        <v>207.42399999999998</v>
      </c>
      <c r="R43" s="53" t="e">
        <f>P43*#REF!</f>
        <v>#REF!</v>
      </c>
      <c r="S43" s="52" t="e">
        <f>R43*#REF!</f>
        <v>#REF!</v>
      </c>
      <c r="T43" s="52" t="e">
        <f>Z43*#REF!</f>
        <v>#REF!</v>
      </c>
      <c r="U43" s="54" t="e">
        <f t="shared" si="3"/>
        <v>#REF!</v>
      </c>
      <c r="V43" s="55" t="e">
        <f t="shared" si="1"/>
        <v>#REF!</v>
      </c>
      <c r="W43" s="55" t="e">
        <f>#REF!-P43</f>
        <v>#REF!</v>
      </c>
      <c r="X43" s="55">
        <f>AF43-P43</f>
        <v>-74.08</v>
      </c>
      <c r="Y43" s="55">
        <f>AH43-P43</f>
        <v>-74.08</v>
      </c>
      <c r="Z43" s="56">
        <f>P43*3.8</f>
        <v>281.50399999999996</v>
      </c>
      <c r="AA43" s="57">
        <f t="shared" si="2"/>
        <v>0.56300799999999995</v>
      </c>
      <c r="AB43" s="57">
        <v>30</v>
      </c>
      <c r="AC43" s="57"/>
    </row>
    <row r="44" spans="1:29" ht="17" customHeight="1" thickBot="1">
      <c r="A44" s="108" t="s">
        <v>47</v>
      </c>
      <c r="B44" s="4">
        <v>125</v>
      </c>
      <c r="C44" s="3" t="s">
        <v>58</v>
      </c>
      <c r="D44" s="12"/>
      <c r="E44" s="4">
        <v>125</v>
      </c>
      <c r="F44" s="4" t="s">
        <v>29</v>
      </c>
      <c r="G44" s="12"/>
      <c r="H44" s="4">
        <v>125</v>
      </c>
      <c r="I44" s="4" t="s">
        <v>29</v>
      </c>
      <c r="N44" s="59"/>
      <c r="O44" s="60">
        <v>1000</v>
      </c>
      <c r="P44" s="61">
        <v>88.84</v>
      </c>
      <c r="Q44" s="61">
        <f t="shared" si="0"/>
        <v>275.404</v>
      </c>
      <c r="R44" s="62" t="e">
        <f>P44*#REF!</f>
        <v>#REF!</v>
      </c>
      <c r="S44" s="61" t="e">
        <f>R44*#REF!</f>
        <v>#REF!</v>
      </c>
      <c r="T44" s="61" t="e">
        <f>Z44*#REF!</f>
        <v>#REF!</v>
      </c>
      <c r="U44" s="63" t="e">
        <f t="shared" si="3"/>
        <v>#REF!</v>
      </c>
      <c r="V44" s="64" t="e">
        <f t="shared" si="1"/>
        <v>#REF!</v>
      </c>
      <c r="W44" s="64" t="e">
        <f>#REF!-P44</f>
        <v>#REF!</v>
      </c>
      <c r="X44" s="64">
        <f>AF44-P44</f>
        <v>-88.84</v>
      </c>
      <c r="Y44" s="64">
        <f>AH44-P44</f>
        <v>-88.84</v>
      </c>
      <c r="Z44" s="65">
        <f>P44*4.1</f>
        <v>364.24399999999997</v>
      </c>
      <c r="AA44" s="66">
        <f t="shared" si="2"/>
        <v>0.36424399999999996</v>
      </c>
      <c r="AB44" s="66">
        <v>50</v>
      </c>
      <c r="AC44" s="66"/>
    </row>
    <row r="45" spans="1:29" ht="17" customHeight="1">
      <c r="A45" s="108" t="s">
        <v>122</v>
      </c>
      <c r="B45" s="4">
        <v>200</v>
      </c>
      <c r="C45" s="3" t="s">
        <v>96</v>
      </c>
      <c r="D45" s="12"/>
      <c r="E45" s="4">
        <v>200</v>
      </c>
      <c r="F45" s="4" t="s">
        <v>96</v>
      </c>
      <c r="G45" s="12"/>
      <c r="H45" s="4">
        <v>200</v>
      </c>
      <c r="I45" s="4" t="s">
        <v>96</v>
      </c>
      <c r="N45" s="50" t="s">
        <v>95</v>
      </c>
      <c r="O45" s="51">
        <v>500</v>
      </c>
      <c r="P45" s="52">
        <v>87.6</v>
      </c>
      <c r="Q45" s="52">
        <f t="shared" si="0"/>
        <v>175.19999999999996</v>
      </c>
      <c r="R45" s="53" t="e">
        <f>P45*#REF!</f>
        <v>#REF!</v>
      </c>
      <c r="S45" s="52" t="e">
        <f>R45*#REF!</f>
        <v>#REF!</v>
      </c>
      <c r="T45" s="52" t="e">
        <f>Z45*#REF!</f>
        <v>#REF!</v>
      </c>
      <c r="U45" s="54" t="e">
        <f t="shared" si="3"/>
        <v>#REF!</v>
      </c>
      <c r="V45" s="55" t="e">
        <f t="shared" si="1"/>
        <v>#REF!</v>
      </c>
      <c r="W45" s="55" t="e">
        <f>#REF!-P45</f>
        <v>#REF!</v>
      </c>
      <c r="X45" s="55">
        <f>AF45-P45</f>
        <v>-87.6</v>
      </c>
      <c r="Y45" s="55">
        <f>AH45-P45</f>
        <v>-87.6</v>
      </c>
      <c r="Z45" s="56">
        <f>P45*3</f>
        <v>262.79999999999995</v>
      </c>
      <c r="AA45" s="57">
        <f t="shared" si="2"/>
        <v>0.52559999999999996</v>
      </c>
      <c r="AB45" s="57">
        <v>20</v>
      </c>
      <c r="AC45" s="57">
        <v>150</v>
      </c>
    </row>
    <row r="46" spans="1:29" ht="17" customHeight="1">
      <c r="A46" s="108" t="s">
        <v>123</v>
      </c>
      <c r="B46" s="4">
        <v>150</v>
      </c>
      <c r="C46" s="3">
        <v>50</v>
      </c>
      <c r="D46" s="12"/>
      <c r="E46" s="4">
        <v>100</v>
      </c>
      <c r="F46" s="4">
        <v>50</v>
      </c>
      <c r="G46" s="12"/>
      <c r="H46" s="4">
        <v>100</v>
      </c>
      <c r="I46" s="4">
        <v>50</v>
      </c>
      <c r="K46" s="27" t="s">
        <v>126</v>
      </c>
      <c r="N46" s="58" t="s">
        <v>48</v>
      </c>
      <c r="O46" s="51">
        <v>1000</v>
      </c>
      <c r="P46" s="52">
        <v>90.41</v>
      </c>
      <c r="Q46" s="52">
        <f t="shared" si="0"/>
        <v>253.148</v>
      </c>
      <c r="R46" s="53" t="e">
        <f>P46*#REF!</f>
        <v>#REF!</v>
      </c>
      <c r="S46" s="52" t="e">
        <f>R46*#REF!</f>
        <v>#REF!</v>
      </c>
      <c r="T46" s="52" t="e">
        <f>Z46*#REF!</f>
        <v>#REF!</v>
      </c>
      <c r="U46" s="54" t="e">
        <f t="shared" si="3"/>
        <v>#REF!</v>
      </c>
      <c r="V46" s="55" t="e">
        <f t="shared" si="1"/>
        <v>#REF!</v>
      </c>
      <c r="W46" s="55" t="e">
        <f>#REF!-P46</f>
        <v>#REF!</v>
      </c>
      <c r="X46" s="55">
        <f>AF46-P46</f>
        <v>-90.41</v>
      </c>
      <c r="Y46" s="55">
        <f>AH46-P46</f>
        <v>-90.41</v>
      </c>
      <c r="Z46" s="56">
        <f>P46*3.8</f>
        <v>343.55799999999999</v>
      </c>
      <c r="AA46" s="57">
        <f t="shared" si="2"/>
        <v>0.34355799999999997</v>
      </c>
      <c r="AB46" s="57">
        <v>35</v>
      </c>
      <c r="AC46" s="57"/>
    </row>
    <row r="47" spans="1:29" ht="17" customHeight="1">
      <c r="A47" s="109" t="s">
        <v>124</v>
      </c>
      <c r="B47" s="110">
        <v>300</v>
      </c>
      <c r="C47" s="111">
        <v>150</v>
      </c>
      <c r="D47" s="112"/>
      <c r="E47" s="110">
        <v>300</v>
      </c>
      <c r="F47" s="110">
        <v>150</v>
      </c>
      <c r="G47" s="112"/>
      <c r="H47" s="110">
        <v>300</v>
      </c>
      <c r="I47" s="110">
        <v>150</v>
      </c>
      <c r="K47" s="27" t="s">
        <v>125</v>
      </c>
      <c r="N47" s="58"/>
      <c r="O47" s="51">
        <v>2500</v>
      </c>
      <c r="P47" s="52">
        <v>142.77000000000001</v>
      </c>
      <c r="Q47" s="52">
        <f t="shared" si="0"/>
        <v>356.92500000000007</v>
      </c>
      <c r="R47" s="53" t="e">
        <f>P47*#REF!</f>
        <v>#REF!</v>
      </c>
      <c r="S47" s="52" t="e">
        <f>R47*#REF!</f>
        <v>#REF!</v>
      </c>
      <c r="T47" s="52" t="e">
        <f>Z47*#REF!</f>
        <v>#REF!</v>
      </c>
      <c r="U47" s="54" t="e">
        <f t="shared" si="3"/>
        <v>#REF!</v>
      </c>
      <c r="V47" s="55" t="e">
        <f t="shared" si="1"/>
        <v>#REF!</v>
      </c>
      <c r="W47" s="55" t="e">
        <f>#REF!-P47</f>
        <v>#REF!</v>
      </c>
      <c r="X47" s="55">
        <f>AF47-P47</f>
        <v>-142.77000000000001</v>
      </c>
      <c r="Y47" s="55">
        <f>AH47-P47</f>
        <v>-142.77000000000001</v>
      </c>
      <c r="Z47" s="56">
        <f>P47*3.5</f>
        <v>499.69500000000005</v>
      </c>
      <c r="AA47" s="57">
        <f t="shared" si="2"/>
        <v>0.19987800000000003</v>
      </c>
      <c r="AB47" s="57">
        <v>50</v>
      </c>
      <c r="AC47" s="57"/>
    </row>
    <row r="48" spans="1:29" ht="17" customHeight="1" thickBot="1">
      <c r="B48" s="22"/>
      <c r="C48" s="22"/>
      <c r="D48" s="21"/>
      <c r="E48" s="79"/>
      <c r="F48" s="79"/>
      <c r="G48" s="21"/>
      <c r="H48" s="79"/>
      <c r="I48" s="79"/>
      <c r="N48" s="59"/>
      <c r="O48" s="60">
        <v>5000</v>
      </c>
      <c r="P48" s="61">
        <v>171.11</v>
      </c>
      <c r="Q48" s="61">
        <f t="shared" si="0"/>
        <v>513.33000000000004</v>
      </c>
      <c r="R48" s="62" t="e">
        <f>P48*#REF!</f>
        <v>#REF!</v>
      </c>
      <c r="S48" s="61" t="e">
        <f>R48*#REF!</f>
        <v>#REF!</v>
      </c>
      <c r="T48" s="61" t="e">
        <f>Z48*#REF!</f>
        <v>#REF!</v>
      </c>
      <c r="U48" s="63" t="e">
        <f t="shared" si="3"/>
        <v>#REF!</v>
      </c>
      <c r="V48" s="64" t="e">
        <f t="shared" si="1"/>
        <v>#REF!</v>
      </c>
      <c r="W48" s="64" t="e">
        <f>#REF!-P48</f>
        <v>#REF!</v>
      </c>
      <c r="X48" s="64"/>
      <c r="Y48" s="64"/>
      <c r="Z48" s="65">
        <f>P48*4</f>
        <v>684.44</v>
      </c>
      <c r="AA48" s="66">
        <f t="shared" si="2"/>
        <v>0.13688800000000001</v>
      </c>
      <c r="AB48" s="66">
        <v>75</v>
      </c>
      <c r="AC48" s="66"/>
    </row>
    <row r="49" spans="1:29" ht="17" customHeight="1">
      <c r="A49" s="142" t="s">
        <v>101</v>
      </c>
      <c r="B49" s="136" t="s">
        <v>114</v>
      </c>
      <c r="C49" s="137"/>
      <c r="D49" s="107"/>
      <c r="E49" s="138" t="s">
        <v>117</v>
      </c>
      <c r="F49" s="139"/>
      <c r="G49" s="107"/>
      <c r="H49" s="134" t="s">
        <v>118</v>
      </c>
      <c r="I49" s="135"/>
      <c r="N49" s="68" t="s">
        <v>70</v>
      </c>
      <c r="O49" s="78">
        <v>500</v>
      </c>
      <c r="P49" s="71">
        <v>60.36</v>
      </c>
      <c r="Q49" s="71">
        <f t="shared" si="0"/>
        <v>120.71999999999998</v>
      </c>
      <c r="R49" s="72" t="e">
        <f>P49*#REF!</f>
        <v>#REF!</v>
      </c>
      <c r="S49" s="71" t="e">
        <f>R49*#REF!</f>
        <v>#REF!</v>
      </c>
      <c r="T49" s="71" t="e">
        <f>Z49*#REF!</f>
        <v>#REF!</v>
      </c>
      <c r="U49" s="73" t="e">
        <f t="shared" si="3"/>
        <v>#REF!</v>
      </c>
      <c r="V49" s="74" t="e">
        <f t="shared" si="1"/>
        <v>#REF!</v>
      </c>
      <c r="W49" s="55" t="e">
        <f>#REF!-P49</f>
        <v>#REF!</v>
      </c>
      <c r="X49" s="55">
        <f>AF49-P49</f>
        <v>-60.36</v>
      </c>
      <c r="Y49" s="55">
        <f>AH49-P49</f>
        <v>-60.36</v>
      </c>
      <c r="Z49" s="75">
        <f>P49*3</f>
        <v>181.07999999999998</v>
      </c>
      <c r="AA49" s="76">
        <f t="shared" si="2"/>
        <v>0.36215999999999998</v>
      </c>
      <c r="AB49" s="57">
        <v>20</v>
      </c>
      <c r="AC49" s="57">
        <v>150</v>
      </c>
    </row>
    <row r="50" spans="1:29" ht="17" customHeight="1">
      <c r="A50" s="143"/>
      <c r="B50" s="113" t="s">
        <v>115</v>
      </c>
      <c r="C50" s="114" t="s">
        <v>127</v>
      </c>
      <c r="D50" s="112"/>
      <c r="E50" s="115" t="s">
        <v>115</v>
      </c>
      <c r="F50" s="114" t="s">
        <v>127</v>
      </c>
      <c r="G50" s="112"/>
      <c r="H50" s="111" t="s">
        <v>115</v>
      </c>
      <c r="I50" s="113" t="s">
        <v>127</v>
      </c>
      <c r="N50" s="58" t="s">
        <v>48</v>
      </c>
      <c r="O50" s="51">
        <v>1000</v>
      </c>
      <c r="P50" s="52">
        <v>66.48</v>
      </c>
      <c r="Q50" s="52">
        <f t="shared" si="0"/>
        <v>199.44</v>
      </c>
      <c r="R50" s="53" t="e">
        <f>P50*#REF!</f>
        <v>#REF!</v>
      </c>
      <c r="S50" s="52" t="e">
        <f>R50*#REF!</f>
        <v>#REF!</v>
      </c>
      <c r="T50" s="52" t="e">
        <f>Z50*#REF!</f>
        <v>#REF!</v>
      </c>
      <c r="U50" s="54" t="e">
        <f t="shared" si="3"/>
        <v>#REF!</v>
      </c>
      <c r="V50" s="55" t="e">
        <f t="shared" si="1"/>
        <v>#REF!</v>
      </c>
      <c r="W50" s="55" t="e">
        <f>#REF!-P50</f>
        <v>#REF!</v>
      </c>
      <c r="X50" s="55">
        <f>AF50-P50</f>
        <v>-66.48</v>
      </c>
      <c r="Y50" s="55">
        <f>AH50-P50</f>
        <v>-66.48</v>
      </c>
      <c r="Z50" s="56">
        <f>P50*4</f>
        <v>265.92</v>
      </c>
      <c r="AA50" s="57">
        <f t="shared" si="2"/>
        <v>0.26591999999999999</v>
      </c>
      <c r="AB50" s="57">
        <v>35</v>
      </c>
      <c r="AC50" s="57"/>
    </row>
    <row r="51" spans="1:29" ht="17" customHeight="1">
      <c r="A51" s="108" t="s">
        <v>102</v>
      </c>
      <c r="B51" s="4">
        <v>750</v>
      </c>
      <c r="C51" s="3">
        <v>0</v>
      </c>
      <c r="D51" s="12"/>
      <c r="E51" s="4">
        <v>750</v>
      </c>
      <c r="F51" s="4">
        <v>0</v>
      </c>
      <c r="G51" s="12"/>
      <c r="H51" s="4">
        <v>750</v>
      </c>
      <c r="I51" s="4">
        <v>0</v>
      </c>
      <c r="N51" s="58"/>
      <c r="O51" s="51">
        <v>2500</v>
      </c>
      <c r="P51" s="52">
        <v>101.4</v>
      </c>
      <c r="Q51" s="52">
        <f t="shared" si="0"/>
        <v>283.91999999999996</v>
      </c>
      <c r="R51" s="53" t="e">
        <f>P51*#REF!</f>
        <v>#REF!</v>
      </c>
      <c r="S51" s="52" t="e">
        <f>R51*#REF!</f>
        <v>#REF!</v>
      </c>
      <c r="T51" s="52" t="e">
        <f>Z51*#REF!</f>
        <v>#REF!</v>
      </c>
      <c r="U51" s="54" t="e">
        <f t="shared" si="3"/>
        <v>#REF!</v>
      </c>
      <c r="V51" s="55" t="e">
        <f t="shared" si="1"/>
        <v>#REF!</v>
      </c>
      <c r="W51" s="55" t="e">
        <f>#REF!-P51</f>
        <v>#REF!</v>
      </c>
      <c r="X51" s="55">
        <f>AF51-P51</f>
        <v>-101.4</v>
      </c>
      <c r="Y51" s="55">
        <f>AH51-P51</f>
        <v>-101.4</v>
      </c>
      <c r="Z51" s="56">
        <f>P51*3.8</f>
        <v>385.32</v>
      </c>
      <c r="AA51" s="57">
        <f t="shared" si="2"/>
        <v>0.15412799999999999</v>
      </c>
      <c r="AB51" s="57">
        <v>50</v>
      </c>
      <c r="AC51" s="57"/>
    </row>
    <row r="52" spans="1:29" ht="17" customHeight="1" thickBot="1">
      <c r="A52" s="108" t="s">
        <v>103</v>
      </c>
      <c r="B52" s="4">
        <v>75</v>
      </c>
      <c r="C52" s="3">
        <v>78</v>
      </c>
      <c r="D52" s="12"/>
      <c r="E52" s="4">
        <v>75</v>
      </c>
      <c r="F52" s="4">
        <v>78</v>
      </c>
      <c r="G52" s="12"/>
      <c r="H52" s="4">
        <v>75</v>
      </c>
      <c r="I52" s="4">
        <v>78</v>
      </c>
      <c r="N52" s="59"/>
      <c r="O52" s="60">
        <v>5000</v>
      </c>
      <c r="P52" s="61">
        <v>151.80000000000001</v>
      </c>
      <c r="Q52" s="61">
        <f t="shared" si="0"/>
        <v>425.04</v>
      </c>
      <c r="R52" s="62" t="e">
        <f>P52*#REF!</f>
        <v>#REF!</v>
      </c>
      <c r="S52" s="61" t="e">
        <f>R52*#REF!</f>
        <v>#REF!</v>
      </c>
      <c r="T52" s="61" t="e">
        <f>Z52*#REF!</f>
        <v>#REF!</v>
      </c>
      <c r="U52" s="63" t="e">
        <f t="shared" si="3"/>
        <v>#REF!</v>
      </c>
      <c r="V52" s="64" t="e">
        <f t="shared" si="1"/>
        <v>#REF!</v>
      </c>
      <c r="W52" s="64" t="e">
        <f>#REF!-P52</f>
        <v>#REF!</v>
      </c>
      <c r="X52" s="64">
        <f>AF52-P52</f>
        <v>-151.80000000000001</v>
      </c>
      <c r="Y52" s="64">
        <f>AH52-P52</f>
        <v>-151.80000000000001</v>
      </c>
      <c r="Z52" s="65">
        <f>P52*3.8</f>
        <v>576.84</v>
      </c>
      <c r="AA52" s="66">
        <f t="shared" si="2"/>
        <v>0.11536800000000001</v>
      </c>
      <c r="AB52" s="66">
        <v>60</v>
      </c>
      <c r="AC52" s="66"/>
    </row>
    <row r="53" spans="1:29" ht="17" customHeight="1">
      <c r="A53" s="108" t="s">
        <v>104</v>
      </c>
      <c r="B53" s="4">
        <v>75</v>
      </c>
      <c r="C53" s="3">
        <v>145</v>
      </c>
      <c r="D53" s="12"/>
      <c r="E53" s="4">
        <v>75</v>
      </c>
      <c r="F53" s="4">
        <v>145</v>
      </c>
      <c r="G53" s="12"/>
      <c r="H53" s="4">
        <v>75</v>
      </c>
      <c r="I53" s="4">
        <v>145</v>
      </c>
      <c r="K53" s="80" t="s">
        <v>128</v>
      </c>
      <c r="N53" s="50" t="s">
        <v>71</v>
      </c>
      <c r="O53" s="51">
        <v>500</v>
      </c>
      <c r="P53" s="52">
        <v>92.6</v>
      </c>
      <c r="Q53" s="52">
        <f t="shared" si="0"/>
        <v>185.19999999999996</v>
      </c>
      <c r="R53" s="53" t="e">
        <f>P53*#REF!</f>
        <v>#REF!</v>
      </c>
      <c r="S53" s="52" t="e">
        <f>R53*#REF!</f>
        <v>#REF!</v>
      </c>
      <c r="T53" s="52" t="e">
        <f>Z53*#REF!</f>
        <v>#REF!</v>
      </c>
      <c r="U53" s="54" t="e">
        <f t="shared" si="3"/>
        <v>#REF!</v>
      </c>
      <c r="V53" s="55" t="e">
        <f t="shared" si="1"/>
        <v>#REF!</v>
      </c>
      <c r="W53" s="55" t="e">
        <f>#REF!-P53</f>
        <v>#REF!</v>
      </c>
      <c r="X53" s="55">
        <f>AF53-P53</f>
        <v>-92.6</v>
      </c>
      <c r="Y53" s="55">
        <f>AH53-P53</f>
        <v>-92.6</v>
      </c>
      <c r="Z53" s="56">
        <f>P53*3</f>
        <v>277.79999999999995</v>
      </c>
      <c r="AA53" s="57">
        <f t="shared" si="2"/>
        <v>0.55559999999999987</v>
      </c>
      <c r="AB53" s="57">
        <v>20</v>
      </c>
      <c r="AC53" s="57">
        <v>225</v>
      </c>
    </row>
    <row r="54" spans="1:29" ht="17" customHeight="1">
      <c r="A54" s="108" t="s">
        <v>105</v>
      </c>
      <c r="B54" s="4">
        <v>150</v>
      </c>
      <c r="C54" s="3">
        <v>210</v>
      </c>
      <c r="D54" s="12"/>
      <c r="E54" s="4">
        <v>150</v>
      </c>
      <c r="F54" s="4">
        <v>210</v>
      </c>
      <c r="G54" s="12"/>
      <c r="H54" s="4">
        <v>150</v>
      </c>
      <c r="I54" s="4">
        <v>210</v>
      </c>
      <c r="K54" s="80" t="s">
        <v>129</v>
      </c>
      <c r="N54" s="58" t="s">
        <v>52</v>
      </c>
      <c r="O54" s="51">
        <v>1000</v>
      </c>
      <c r="P54" s="52">
        <v>95.41</v>
      </c>
      <c r="Q54" s="52">
        <f t="shared" si="0"/>
        <v>248.066</v>
      </c>
      <c r="R54" s="53" t="e">
        <f>P54*#REF!</f>
        <v>#REF!</v>
      </c>
      <c r="S54" s="52" t="e">
        <f>R54*#REF!</f>
        <v>#REF!</v>
      </c>
      <c r="T54" s="52" t="e">
        <f>Z54*#REF!</f>
        <v>#REF!</v>
      </c>
      <c r="U54" s="54" t="e">
        <f t="shared" si="3"/>
        <v>#REF!</v>
      </c>
      <c r="V54" s="55" t="e">
        <f t="shared" si="1"/>
        <v>#REF!</v>
      </c>
      <c r="W54" s="55" t="e">
        <f>#REF!-P54</f>
        <v>#REF!</v>
      </c>
      <c r="X54" s="55">
        <f>AF54-P54</f>
        <v>-95.41</v>
      </c>
      <c r="Y54" s="55">
        <f>AH54-P54</f>
        <v>-95.41</v>
      </c>
      <c r="Z54" s="56">
        <f>P54*3.6</f>
        <v>343.476</v>
      </c>
      <c r="AA54" s="57">
        <f t="shared" si="2"/>
        <v>0.343476</v>
      </c>
      <c r="AB54" s="57">
        <v>35</v>
      </c>
      <c r="AC54" s="57"/>
    </row>
    <row r="55" spans="1:29" ht="17" customHeight="1">
      <c r="A55" s="109" t="s">
        <v>106</v>
      </c>
      <c r="B55" s="110">
        <v>150</v>
      </c>
      <c r="C55" s="111">
        <v>175</v>
      </c>
      <c r="D55" s="112"/>
      <c r="E55" s="110">
        <v>150</v>
      </c>
      <c r="F55" s="110">
        <v>175</v>
      </c>
      <c r="G55" s="112"/>
      <c r="H55" s="110">
        <v>150</v>
      </c>
      <c r="I55" s="110">
        <v>175</v>
      </c>
      <c r="K55" s="81" t="s">
        <v>22</v>
      </c>
      <c r="N55" s="82"/>
      <c r="O55" s="83">
        <v>2500</v>
      </c>
      <c r="P55" s="84">
        <v>149.77000000000001</v>
      </c>
      <c r="Q55" s="84">
        <f t="shared" si="0"/>
        <v>374.42500000000007</v>
      </c>
      <c r="R55" s="85" t="e">
        <f>P55*#REF!</f>
        <v>#REF!</v>
      </c>
      <c r="S55" s="84" t="e">
        <f>R55*#REF!</f>
        <v>#REF!</v>
      </c>
      <c r="T55" s="84" t="e">
        <f>Z55*#REF!</f>
        <v>#REF!</v>
      </c>
      <c r="U55" s="86" t="e">
        <f t="shared" si="3"/>
        <v>#REF!</v>
      </c>
      <c r="V55" s="87" t="e">
        <f t="shared" si="1"/>
        <v>#REF!</v>
      </c>
      <c r="W55" s="87" t="e">
        <f>#REF!-P55</f>
        <v>#REF!</v>
      </c>
      <c r="X55" s="87">
        <f>AF55-P55</f>
        <v>-149.77000000000001</v>
      </c>
      <c r="Y55" s="87">
        <f>AH55-P55</f>
        <v>-149.77000000000001</v>
      </c>
      <c r="Z55" s="88">
        <f>P55*3.5</f>
        <v>524.19500000000005</v>
      </c>
      <c r="AA55" s="89">
        <f t="shared" si="2"/>
        <v>0.20967800000000003</v>
      </c>
      <c r="AB55" s="89">
        <v>50</v>
      </c>
      <c r="AC55" s="89"/>
    </row>
    <row r="56" spans="1:29" ht="14" customHeight="1">
      <c r="A56" s="90"/>
    </row>
    <row r="57" spans="1:29" ht="14" hidden="1" customHeight="1">
      <c r="A57" s="90" t="s">
        <v>72</v>
      </c>
      <c r="H57" s="90">
        <v>0.35</v>
      </c>
    </row>
    <row r="58" spans="1:29" ht="14" hidden="1" customHeight="1">
      <c r="H58" s="90">
        <v>1.0549999999999999</v>
      </c>
      <c r="N58" s="95"/>
      <c r="O58" s="96"/>
      <c r="P58" s="97"/>
      <c r="Q58" s="97"/>
      <c r="R58" s="97"/>
      <c r="S58" s="97"/>
      <c r="T58" s="97"/>
      <c r="U58" s="97"/>
      <c r="V58" s="98"/>
      <c r="W58" s="96"/>
      <c r="X58" s="96"/>
      <c r="Y58" s="96"/>
      <c r="Z58" s="96"/>
      <c r="AA58" s="97"/>
      <c r="AB58" s="96"/>
      <c r="AC58" s="97"/>
    </row>
    <row r="59" spans="1:29" ht="14" hidden="1" customHeight="1">
      <c r="A59" s="90"/>
      <c r="H59" s="90">
        <v>0.3</v>
      </c>
    </row>
  </sheetData>
  <sheetCalcPr fullCalcOnLoad="1"/>
  <mergeCells count="26">
    <mergeCell ref="Z1:AC1"/>
    <mergeCell ref="N1:N2"/>
    <mergeCell ref="A1:A2"/>
    <mergeCell ref="B1:C1"/>
    <mergeCell ref="E1:F1"/>
    <mergeCell ref="H1:I1"/>
    <mergeCell ref="A49:A50"/>
    <mergeCell ref="A13:A14"/>
    <mergeCell ref="A29:A30"/>
    <mergeCell ref="A40:A41"/>
    <mergeCell ref="A24:A25"/>
    <mergeCell ref="H40:I40"/>
    <mergeCell ref="B49:C49"/>
    <mergeCell ref="E49:F49"/>
    <mergeCell ref="H49:I49"/>
    <mergeCell ref="B13:C13"/>
    <mergeCell ref="E13:F13"/>
    <mergeCell ref="H13:I13"/>
    <mergeCell ref="B29:C29"/>
    <mergeCell ref="E29:F29"/>
    <mergeCell ref="H29:I29"/>
    <mergeCell ref="B24:C24"/>
    <mergeCell ref="E24:F24"/>
    <mergeCell ref="H24:I24"/>
    <mergeCell ref="B40:C40"/>
    <mergeCell ref="E40:F40"/>
  </mergeCells>
  <phoneticPr fontId="1" type="noConversion"/>
  <pageMargins left="0.5" right="0.5" top="0.81481481481481477" bottom="1.037037037037037" header="0.37037037037037035" footer="0.5"/>
  <pageSetup orientation="landscape" horizontalDpi="4294967292" verticalDpi="4294967292"/>
  <headerFooter>
    <oddHeader>&amp;C&amp;"Calibri,Bold"&amp;14Customer Pricing</oddHeader>
    <oddFooter>&amp;C&amp;8CONFIDENTIAL - PRIVATE USE ONLY FOR INTENDED RECIPIENT - DO NOT COPY OR DISTRIBUTE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Tier Pricing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Collette Savoie</dc:creator>
  <cp:lastModifiedBy>Collette Savoie</cp:lastModifiedBy>
  <cp:lastPrinted>2014-04-23T02:25:35Z</cp:lastPrinted>
  <dcterms:created xsi:type="dcterms:W3CDTF">2013-06-03T02:30:21Z</dcterms:created>
  <dcterms:modified xsi:type="dcterms:W3CDTF">2014-04-23T02:25:40Z</dcterms:modified>
</cp:coreProperties>
</file>